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/>
  <xr:revisionPtr revIDLastSave="0" documentId="13_ncr:1_{EDCA9047-8743-497A-B47A-8B65CCDE879C}" xr6:coauthVersionLast="47" xr6:coauthVersionMax="47" xr10:uidLastSave="{00000000-0000-0000-0000-000000000000}"/>
  <bookViews>
    <workbookView xWindow="-110" yWindow="-110" windowWidth="19420" windowHeight="10420" tabRatio="861" xr2:uid="{00000000-000D-0000-FFFF-FFFF00000000}"/>
  </bookViews>
  <sheets>
    <sheet name="PnL-Consol" sheetId="15" r:id="rId1"/>
    <sheet name="Loan growth" sheetId="5" r:id="rId2"/>
    <sheet name="Asset Quality" sheetId="6" r:id="rId3"/>
    <sheet name="Balance Sheet" sheetId="7" r:id="rId4"/>
    <sheet name="Capital Position" sheetId="12" r:id="rId5"/>
    <sheet name="Biz update" sheetId="9" r:id="rId6"/>
    <sheet name="Geo presence" sheetId="14" r:id="rId7"/>
  </sheets>
  <definedNames>
    <definedName name="_xlnm._FilterDatabase" localSheetId="6" hidden="1">'Geo presence'!$A$2:$O$44</definedName>
    <definedName name="_xlnm._FilterDatabase" localSheetId="1" hidden="1">'Loan growth'!$A$51:$I$64</definedName>
    <definedName name="_xlnm.Print_Area" localSheetId="2">'Asset Quality'!$A$1:$H$19</definedName>
    <definedName name="_xlnm.Print_Area" localSheetId="3">'Balance Sheet'!$A$1:$I$38</definedName>
    <definedName name="_xlnm.Print_Area" localSheetId="5">'Biz update'!$A$1:$H$29</definedName>
    <definedName name="_xlnm.Print_Area" localSheetId="4">'Capital Position'!$A$1:$H$28</definedName>
    <definedName name="_xlnm.Print_Area" localSheetId="6">'Geo presence'!$A$1:$N$44</definedName>
    <definedName name="_xlnm.Print_Area" localSheetId="1">'Loan growth'!$A$1:$N$67</definedName>
    <definedName name="_xlnm.Print_Area" localSheetId="0">'PnL-Consol'!$A$1:$O$51</definedName>
    <definedName name="_xlnm.Print_Titles" localSheetId="2">'Asset Quality'!$1:$1</definedName>
    <definedName name="_xlnm.Print_Titles" localSheetId="6">'Geo presence'!$1:$2</definedName>
    <definedName name="_xlnm.Print_Titles" localSheetId="1">'Loan growth'!$1:$1</definedName>
    <definedName name="_xlnm.Print_Titles" localSheetId="0">'PnL-Consol'!$A:$A,'PnL-Consol'!$2:$3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5" l="1"/>
  <c r="G27" i="15"/>
  <c r="H20" i="15"/>
  <c r="G20" i="15"/>
  <c r="E31" i="14" l="1"/>
  <c r="E3" i="14" s="1"/>
  <c r="D31" i="14"/>
  <c r="E24" i="14"/>
  <c r="D24" i="14"/>
  <c r="E15" i="14"/>
  <c r="D15" i="14"/>
  <c r="D3" i="14" l="1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B50" i="15" l="1"/>
  <c r="B51" i="15"/>
  <c r="E51" i="15" l="1"/>
  <c r="E50" i="15"/>
  <c r="E48" i="15"/>
  <c r="E47" i="15"/>
  <c r="E45" i="15"/>
  <c r="E44" i="15"/>
  <c r="E42" i="15"/>
  <c r="E40" i="15"/>
  <c r="E38" i="15"/>
  <c r="E37" i="15"/>
  <c r="E35" i="15"/>
  <c r="E33" i="15"/>
  <c r="E30" i="15"/>
  <c r="E26" i="15"/>
  <c r="E25" i="15"/>
  <c r="E24" i="15"/>
  <c r="E18" i="15"/>
  <c r="E16" i="15"/>
  <c r="E15" i="15"/>
  <c r="E12" i="15"/>
  <c r="E11" i="15"/>
  <c r="E9" i="15"/>
  <c r="E8" i="15"/>
  <c r="E6" i="15"/>
  <c r="E5" i="15"/>
  <c r="B48" i="15"/>
  <c r="B47" i="15"/>
  <c r="B45" i="15"/>
  <c r="B42" i="15"/>
  <c r="B40" i="15"/>
  <c r="B38" i="15"/>
  <c r="B37" i="15"/>
  <c r="B35" i="15"/>
  <c r="B33" i="15"/>
  <c r="B30" i="15"/>
  <c r="B26" i="15"/>
  <c r="B25" i="15"/>
  <c r="B24" i="15"/>
  <c r="B18" i="15"/>
  <c r="B16" i="15"/>
  <c r="B15" i="15"/>
  <c r="B12" i="15"/>
  <c r="B11" i="15"/>
  <c r="B9" i="15"/>
  <c r="B8" i="15"/>
  <c r="B6" i="15"/>
  <c r="B5" i="15"/>
  <c r="C51" i="15"/>
  <c r="C50" i="15"/>
  <c r="C48" i="15"/>
  <c r="C47" i="15"/>
  <c r="C45" i="15"/>
  <c r="C42" i="15"/>
  <c r="C40" i="15"/>
  <c r="G38" i="15"/>
  <c r="C38" i="15"/>
  <c r="C37" i="15"/>
  <c r="G35" i="15"/>
  <c r="C35" i="15"/>
  <c r="C33" i="15"/>
  <c r="C30" i="15"/>
  <c r="Z27" i="15"/>
  <c r="C27" i="15" s="1"/>
  <c r="C26" i="15"/>
  <c r="C25" i="15"/>
  <c r="C24" i="15"/>
  <c r="Z20" i="15"/>
  <c r="C18" i="15"/>
  <c r="C16" i="15"/>
  <c r="C15" i="15"/>
  <c r="Z13" i="15"/>
  <c r="Z21" i="15" s="1"/>
  <c r="C12" i="15"/>
  <c r="C11" i="15"/>
  <c r="C9" i="15"/>
  <c r="C8" i="15"/>
  <c r="Z7" i="15"/>
  <c r="Z22" i="15" s="1"/>
  <c r="C6" i="15"/>
  <c r="C5" i="15"/>
  <c r="C7" i="15" l="1"/>
  <c r="C13" i="15"/>
  <c r="Z29" i="15"/>
  <c r="C20" i="15"/>
  <c r="C21" i="15"/>
  <c r="C22" i="15"/>
  <c r="C29" i="15" l="1"/>
  <c r="Z32" i="15"/>
  <c r="Z34" i="15" l="1"/>
  <c r="C32" i="15"/>
  <c r="Z36" i="15" l="1"/>
  <c r="C34" i="15"/>
  <c r="Z39" i="15" l="1"/>
  <c r="C36" i="15"/>
  <c r="Z41" i="15" l="1"/>
  <c r="Z44" i="15"/>
  <c r="C39" i="15"/>
  <c r="C44" i="15" l="1"/>
  <c r="C41" i="15"/>
  <c r="H35" i="15" l="1"/>
  <c r="H38" i="15"/>
  <c r="H51" i="15"/>
  <c r="H50" i="15"/>
  <c r="G51" i="15"/>
  <c r="G50" i="15"/>
  <c r="H16" i="15"/>
  <c r="AA27" i="15"/>
  <c r="AA20" i="15"/>
  <c r="AA13" i="15"/>
  <c r="AA7" i="15"/>
  <c r="H58" i="5"/>
  <c r="H26" i="5"/>
  <c r="H25" i="5"/>
  <c r="H23" i="5"/>
  <c r="H22" i="5"/>
  <c r="H21" i="5"/>
  <c r="H20" i="5"/>
  <c r="H19" i="5"/>
  <c r="H17" i="5"/>
  <c r="H16" i="5"/>
  <c r="H15" i="5"/>
  <c r="H9" i="5"/>
  <c r="H8" i="5"/>
  <c r="H5" i="5"/>
  <c r="H4" i="5"/>
  <c r="I26" i="5"/>
  <c r="I25" i="5"/>
  <c r="I23" i="5"/>
  <c r="I22" i="5"/>
  <c r="I21" i="5"/>
  <c r="I20" i="5"/>
  <c r="I19" i="5"/>
  <c r="I17" i="5"/>
  <c r="I16" i="5"/>
  <c r="I15" i="5"/>
  <c r="I9" i="5"/>
  <c r="I8" i="5"/>
  <c r="I5" i="5"/>
  <c r="I4" i="5"/>
  <c r="J26" i="5"/>
  <c r="J25" i="5"/>
  <c r="J23" i="5"/>
  <c r="J22" i="5"/>
  <c r="J21" i="5"/>
  <c r="J20" i="5"/>
  <c r="J19" i="5"/>
  <c r="J17" i="5"/>
  <c r="J16" i="5"/>
  <c r="J15" i="5"/>
  <c r="J9" i="5"/>
  <c r="J8" i="5"/>
  <c r="J5" i="5"/>
  <c r="J4" i="5"/>
  <c r="B20" i="15" l="1"/>
  <c r="B27" i="15"/>
  <c r="AA21" i="15"/>
  <c r="B21" i="15" s="1"/>
  <c r="B13" i="15"/>
  <c r="AA22" i="15"/>
  <c r="AA29" i="15" s="1"/>
  <c r="B7" i="15"/>
  <c r="Z64" i="5"/>
  <c r="J64" i="5" s="1"/>
  <c r="Z63" i="5"/>
  <c r="J63" i="5" s="1"/>
  <c r="Z61" i="5"/>
  <c r="J61" i="5" s="1"/>
  <c r="Z60" i="5"/>
  <c r="J60" i="5" s="1"/>
  <c r="Z59" i="5"/>
  <c r="J59" i="5" s="1"/>
  <c r="Z58" i="5"/>
  <c r="J58" i="5" s="1"/>
  <c r="Z57" i="5"/>
  <c r="J57" i="5" s="1"/>
  <c r="Z55" i="5"/>
  <c r="J55" i="5" s="1"/>
  <c r="Z54" i="5"/>
  <c r="J54" i="5" s="1"/>
  <c r="Z53" i="5"/>
  <c r="J53" i="5" s="1"/>
  <c r="Z31" i="5"/>
  <c r="J31" i="5" s="1"/>
  <c r="Z30" i="5"/>
  <c r="J30" i="5" s="1"/>
  <c r="Z29" i="5"/>
  <c r="Z28" i="5"/>
  <c r="Z24" i="5"/>
  <c r="Z18" i="5"/>
  <c r="Z14" i="5"/>
  <c r="Z7" i="5"/>
  <c r="J7" i="5" s="1"/>
  <c r="Z3" i="5"/>
  <c r="J3" i="5" s="1"/>
  <c r="J14" i="5" l="1"/>
  <c r="J24" i="5"/>
  <c r="AA32" i="15"/>
  <c r="B29" i="15"/>
  <c r="B22" i="15"/>
  <c r="J29" i="5"/>
  <c r="J18" i="5"/>
  <c r="J28" i="5"/>
  <c r="Z2" i="5"/>
  <c r="J2" i="5" s="1"/>
  <c r="Z13" i="5"/>
  <c r="I33" i="7"/>
  <c r="I36" i="7" s="1"/>
  <c r="Z11" i="5" l="1"/>
  <c r="J11" i="5" s="1"/>
  <c r="J13" i="5"/>
  <c r="J34" i="5" s="1"/>
  <c r="AA34" i="15"/>
  <c r="B32" i="15"/>
  <c r="Z46" i="5"/>
  <c r="Z42" i="5"/>
  <c r="Z44" i="5"/>
  <c r="Z40" i="5"/>
  <c r="Z35" i="5"/>
  <c r="Z45" i="5"/>
  <c r="Z41" i="5"/>
  <c r="Z37" i="5"/>
  <c r="Z36" i="5"/>
  <c r="Z43" i="5"/>
  <c r="Z39" i="5"/>
  <c r="Z38" i="5"/>
  <c r="Z34" i="5"/>
  <c r="AA36" i="15" l="1"/>
  <c r="B34" i="15"/>
  <c r="Z49" i="5"/>
  <c r="Z48" i="5" s="1"/>
  <c r="AA39" i="15" l="1"/>
  <c r="B36" i="15"/>
  <c r="AA41" i="15" l="1"/>
  <c r="B39" i="15"/>
  <c r="AA44" i="15"/>
  <c r="B44" i="15" l="1"/>
  <c r="B41" i="15"/>
  <c r="F4" i="14"/>
  <c r="C4" i="14"/>
  <c r="B4" i="14"/>
  <c r="F31" i="14"/>
  <c r="C31" i="14"/>
  <c r="B31" i="14"/>
  <c r="F24" i="14"/>
  <c r="C24" i="14"/>
  <c r="B24" i="14"/>
  <c r="F15" i="14"/>
  <c r="C15" i="14"/>
  <c r="B15" i="14"/>
  <c r="B3" i="14" l="1"/>
  <c r="I14" i="14" s="1"/>
  <c r="L14" i="14"/>
  <c r="K14" i="14"/>
  <c r="F3" i="14"/>
  <c r="M14" i="14" s="1"/>
  <c r="C3" i="14"/>
  <c r="J14" i="14" s="1"/>
  <c r="D11" i="15" l="1"/>
  <c r="M25" i="5" l="1"/>
  <c r="M15" i="5"/>
  <c r="Y7" i="5"/>
  <c r="I7" i="5" s="1"/>
  <c r="Y3" i="5"/>
  <c r="I3" i="5" s="1"/>
  <c r="X64" i="5"/>
  <c r="X63" i="5"/>
  <c r="X61" i="5"/>
  <c r="X60" i="5"/>
  <c r="X59" i="5"/>
  <c r="X57" i="5"/>
  <c r="X55" i="5"/>
  <c r="X54" i="5"/>
  <c r="X53" i="5"/>
  <c r="W64" i="5"/>
  <c r="W63" i="5"/>
  <c r="W61" i="5"/>
  <c r="W60" i="5"/>
  <c r="W59" i="5"/>
  <c r="W57" i="5"/>
  <c r="W55" i="5"/>
  <c r="W54" i="5"/>
  <c r="W53" i="5"/>
  <c r="Y64" i="5"/>
  <c r="I64" i="5" s="1"/>
  <c r="Y63" i="5"/>
  <c r="I63" i="5" s="1"/>
  <c r="Y61" i="5"/>
  <c r="I61" i="5" s="1"/>
  <c r="Y60" i="5"/>
  <c r="I60" i="5" s="1"/>
  <c r="Y59" i="5"/>
  <c r="I59" i="5" s="1"/>
  <c r="Y58" i="5"/>
  <c r="I58" i="5" s="1"/>
  <c r="Y57" i="5"/>
  <c r="I57" i="5" s="1"/>
  <c r="Y55" i="5"/>
  <c r="I55" i="5" s="1"/>
  <c r="Y54" i="5"/>
  <c r="I54" i="5" s="1"/>
  <c r="Y53" i="5"/>
  <c r="I53" i="5" s="1"/>
  <c r="Y31" i="5"/>
  <c r="I31" i="5" s="1"/>
  <c r="Y30" i="5"/>
  <c r="I30" i="5" s="1"/>
  <c r="Y29" i="5"/>
  <c r="Y28" i="5"/>
  <c r="Y24" i="5"/>
  <c r="Y18" i="5"/>
  <c r="Y14" i="5"/>
  <c r="I28" i="5" l="1"/>
  <c r="Z66" i="5"/>
  <c r="J66" i="5" s="1"/>
  <c r="I14" i="5"/>
  <c r="Z52" i="5"/>
  <c r="J52" i="5" s="1"/>
  <c r="I18" i="5"/>
  <c r="Z56" i="5"/>
  <c r="J56" i="5" s="1"/>
  <c r="I29" i="5"/>
  <c r="Z67" i="5"/>
  <c r="J67" i="5" s="1"/>
  <c r="I24" i="5"/>
  <c r="Z62" i="5"/>
  <c r="J62" i="5" s="1"/>
  <c r="M26" i="5"/>
  <c r="M17" i="5"/>
  <c r="M21" i="5"/>
  <c r="M22" i="5"/>
  <c r="M19" i="5"/>
  <c r="M23" i="5"/>
  <c r="L5" i="5"/>
  <c r="L16" i="5"/>
  <c r="M9" i="5"/>
  <c r="L21" i="5"/>
  <c r="L15" i="5"/>
  <c r="M4" i="5"/>
  <c r="L8" i="5"/>
  <c r="M20" i="5"/>
  <c r="M16" i="5"/>
  <c r="L17" i="5"/>
  <c r="Y2" i="5"/>
  <c r="I2" i="5" s="1"/>
  <c r="L9" i="5"/>
  <c r="M8" i="5"/>
  <c r="L4" i="5"/>
  <c r="M5" i="5"/>
  <c r="L25" i="5"/>
  <c r="L23" i="5"/>
  <c r="L19" i="5"/>
  <c r="L22" i="5"/>
  <c r="L26" i="5"/>
  <c r="Y13" i="5"/>
  <c r="J36" i="5" l="1"/>
  <c r="I13" i="5"/>
  <c r="Z51" i="5"/>
  <c r="J51" i="5" s="1"/>
  <c r="Y11" i="5"/>
  <c r="I11" i="5" s="1"/>
  <c r="J45" i="5"/>
  <c r="J41" i="5"/>
  <c r="J37" i="5"/>
  <c r="J44" i="5"/>
  <c r="J40" i="5"/>
  <c r="J43" i="5"/>
  <c r="J39" i="5"/>
  <c r="J35" i="5"/>
  <c r="J46" i="5"/>
  <c r="J42" i="5"/>
  <c r="J38" i="5"/>
  <c r="Y46" i="5"/>
  <c r="Y42" i="5"/>
  <c r="Y45" i="5"/>
  <c r="Y37" i="5"/>
  <c r="Y40" i="5"/>
  <c r="Y39" i="5"/>
  <c r="Y41" i="5"/>
  <c r="Y35" i="5"/>
  <c r="Y36" i="5"/>
  <c r="Y43" i="5"/>
  <c r="Y38" i="5"/>
  <c r="Y44" i="5"/>
  <c r="Y34" i="5"/>
  <c r="I26" i="15"/>
  <c r="I25" i="15"/>
  <c r="D30" i="15"/>
  <c r="D26" i="15"/>
  <c r="F25" i="15"/>
  <c r="I51" i="15"/>
  <c r="F50" i="15"/>
  <c r="D42" i="15"/>
  <c r="I12" i="15"/>
  <c r="D5" i="15"/>
  <c r="F30" i="15" l="1"/>
  <c r="Y49" i="5"/>
  <c r="Y48" i="5" s="1"/>
  <c r="J49" i="5"/>
  <c r="J48" i="5" s="1"/>
  <c r="F42" i="15"/>
  <c r="F48" i="15"/>
  <c r="D25" i="15"/>
  <c r="F26" i="15"/>
  <c r="I11" i="15"/>
  <c r="D9" i="15"/>
  <c r="D12" i="15"/>
  <c r="D15" i="15"/>
  <c r="D24" i="15"/>
  <c r="D33" i="15"/>
  <c r="D37" i="15"/>
  <c r="D40" i="15"/>
  <c r="I47" i="15"/>
  <c r="F11" i="15"/>
  <c r="I6" i="15"/>
  <c r="I48" i="15"/>
  <c r="F51" i="15"/>
  <c r="I9" i="15"/>
  <c r="I30" i="15"/>
  <c r="I40" i="15"/>
  <c r="I5" i="15"/>
  <c r="I37" i="15"/>
  <c r="F40" i="15"/>
  <c r="I45" i="15"/>
  <c r="I15" i="15"/>
  <c r="I24" i="15"/>
  <c r="I33" i="15"/>
  <c r="I42" i="15"/>
  <c r="I50" i="15"/>
  <c r="D6" i="15"/>
  <c r="I18" i="15"/>
  <c r="F33" i="15"/>
  <c r="F37" i="15"/>
  <c r="F24" i="15"/>
  <c r="F6" i="15"/>
  <c r="F5" i="15"/>
  <c r="F9" i="15"/>
  <c r="F12" i="15"/>
  <c r="F15" i="15"/>
  <c r="F45" i="15"/>
  <c r="D45" i="15"/>
  <c r="F47" i="15"/>
  <c r="D47" i="15"/>
  <c r="D48" i="15"/>
  <c r="D50" i="15"/>
  <c r="D51" i="15"/>
  <c r="M34" i="15" l="1"/>
  <c r="M36" i="15" s="1"/>
  <c r="M39" i="15" s="1"/>
  <c r="M41" i="15" s="1"/>
  <c r="Y27" i="15"/>
  <c r="X27" i="15"/>
  <c r="W27" i="15"/>
  <c r="V27" i="15"/>
  <c r="U27" i="15"/>
  <c r="T27" i="15"/>
  <c r="S27" i="15"/>
  <c r="R27" i="15"/>
  <c r="Q27" i="15"/>
  <c r="O27" i="15"/>
  <c r="N27" i="15"/>
  <c r="M27" i="15"/>
  <c r="L27" i="15"/>
  <c r="K27" i="15"/>
  <c r="Y20" i="15"/>
  <c r="W20" i="15"/>
  <c r="T20" i="15"/>
  <c r="R20" i="15"/>
  <c r="Q20" i="15"/>
  <c r="O20" i="15"/>
  <c r="N20" i="15"/>
  <c r="L20" i="15"/>
  <c r="Y13" i="15"/>
  <c r="G13" i="15" s="1"/>
  <c r="G21" i="15" s="1"/>
  <c r="G22" i="15" s="1"/>
  <c r="G29" i="15" s="1"/>
  <c r="G32" i="15" s="1"/>
  <c r="G34" i="15" s="1"/>
  <c r="G36" i="15" s="1"/>
  <c r="G39" i="15" s="1"/>
  <c r="X13" i="15"/>
  <c r="W13" i="15"/>
  <c r="V13" i="15"/>
  <c r="U13" i="15"/>
  <c r="T13" i="15"/>
  <c r="T21" i="15" s="1"/>
  <c r="T22" i="15" s="1"/>
  <c r="S13" i="15"/>
  <c r="S21" i="15" s="1"/>
  <c r="R13" i="15"/>
  <c r="R21" i="15" s="1"/>
  <c r="Q13" i="15"/>
  <c r="Q21" i="15" s="1"/>
  <c r="O13" i="15"/>
  <c r="N13" i="15"/>
  <c r="M13" i="15"/>
  <c r="L13" i="15"/>
  <c r="L21" i="15" s="1"/>
  <c r="K13" i="15"/>
  <c r="Y7" i="15"/>
  <c r="G7" i="15" s="1"/>
  <c r="X7" i="15"/>
  <c r="W7" i="15"/>
  <c r="V7" i="15"/>
  <c r="U7" i="15"/>
  <c r="T7" i="15"/>
  <c r="S7" i="15"/>
  <c r="S8" i="15" s="1"/>
  <c r="S20" i="15" s="1"/>
  <c r="R7" i="15"/>
  <c r="Q7" i="15"/>
  <c r="O7" i="15"/>
  <c r="N7" i="15"/>
  <c r="M7" i="15"/>
  <c r="M8" i="15" s="1"/>
  <c r="L7" i="15"/>
  <c r="L22" i="15" s="1"/>
  <c r="L29" i="15" s="1"/>
  <c r="L32" i="15" s="1"/>
  <c r="L34" i="15" s="1"/>
  <c r="L36" i="15" s="1"/>
  <c r="L39" i="15" s="1"/>
  <c r="L41" i="15" s="1"/>
  <c r="K7" i="15"/>
  <c r="K22" i="15" s="1"/>
  <c r="G44" i="15" l="1"/>
  <c r="G41" i="15"/>
  <c r="E20" i="15"/>
  <c r="W21" i="15"/>
  <c r="W22" i="15" s="1"/>
  <c r="E13" i="15"/>
  <c r="F13" i="15" s="1"/>
  <c r="H13" i="15"/>
  <c r="H21" i="15" s="1"/>
  <c r="H22" i="15" s="1"/>
  <c r="H29" i="15" s="1"/>
  <c r="H32" i="15" s="1"/>
  <c r="H34" i="15" s="1"/>
  <c r="H36" i="15" s="1"/>
  <c r="H39" i="15" s="1"/>
  <c r="E27" i="15"/>
  <c r="E7" i="15"/>
  <c r="F7" i="15" s="1"/>
  <c r="H7" i="15"/>
  <c r="D13" i="15"/>
  <c r="Y22" i="15"/>
  <c r="D7" i="15"/>
  <c r="D27" i="15"/>
  <c r="I27" i="15"/>
  <c r="V21" i="15"/>
  <c r="Q22" i="15"/>
  <c r="Q29" i="15" s="1"/>
  <c r="Q32" i="15" s="1"/>
  <c r="Q34" i="15" s="1"/>
  <c r="Q36" i="15" s="1"/>
  <c r="Q39" i="15" s="1"/>
  <c r="Q41" i="15" s="1"/>
  <c r="K29" i="15"/>
  <c r="K32" i="15" s="1"/>
  <c r="K34" i="15" s="1"/>
  <c r="K36" i="15" s="1"/>
  <c r="K39" i="15" s="1"/>
  <c r="K41" i="15" s="1"/>
  <c r="X8" i="15"/>
  <c r="I8" i="15"/>
  <c r="U21" i="15"/>
  <c r="X21" i="15"/>
  <c r="F27" i="15"/>
  <c r="R22" i="15"/>
  <c r="Y21" i="15"/>
  <c r="S22" i="15"/>
  <c r="S29" i="15" s="1"/>
  <c r="S32" i="15" s="1"/>
  <c r="S34" i="15" s="1"/>
  <c r="S36" i="15" s="1"/>
  <c r="S39" i="15" s="1"/>
  <c r="S41" i="15" s="1"/>
  <c r="N21" i="15"/>
  <c r="N22" i="15" s="1"/>
  <c r="O21" i="15"/>
  <c r="K8" i="15"/>
  <c r="T29" i="15"/>
  <c r="T32" i="15" s="1"/>
  <c r="T34" i="15" s="1"/>
  <c r="T36" i="15" s="1"/>
  <c r="T39" i="15" s="1"/>
  <c r="T41" i="15" s="1"/>
  <c r="H44" i="15" l="1"/>
  <c r="H41" i="15"/>
  <c r="E21" i="15"/>
  <c r="E22" i="15"/>
  <c r="I7" i="15"/>
  <c r="V20" i="15"/>
  <c r="F8" i="15"/>
  <c r="R29" i="15"/>
  <c r="R32" i="15" s="1"/>
  <c r="R34" i="15" s="1"/>
  <c r="R36" i="15" s="1"/>
  <c r="R39" i="15" s="1"/>
  <c r="R41" i="15" s="1"/>
  <c r="X20" i="15"/>
  <c r="D8" i="15"/>
  <c r="I13" i="15"/>
  <c r="U20" i="15"/>
  <c r="D18" i="15"/>
  <c r="F18" i="15"/>
  <c r="N29" i="15"/>
  <c r="O22" i="15"/>
  <c r="W29" i="15"/>
  <c r="W32" i="15" l="1"/>
  <c r="E29" i="15"/>
  <c r="I20" i="15"/>
  <c r="I21" i="15"/>
  <c r="V22" i="15"/>
  <c r="U22" i="15"/>
  <c r="F20" i="15"/>
  <c r="X22" i="15"/>
  <c r="D20" i="15"/>
  <c r="Y29" i="15"/>
  <c r="F21" i="15"/>
  <c r="D21" i="15"/>
  <c r="O29" i="15"/>
  <c r="N32" i="15"/>
  <c r="F20" i="9"/>
  <c r="E20" i="9"/>
  <c r="D20" i="9"/>
  <c r="C20" i="9"/>
  <c r="B20" i="9"/>
  <c r="F16" i="9"/>
  <c r="E16" i="9"/>
  <c r="D16" i="9"/>
  <c r="C16" i="9"/>
  <c r="B16" i="9"/>
  <c r="W34" i="15" l="1"/>
  <c r="E32" i="15"/>
  <c r="I22" i="15"/>
  <c r="V29" i="15"/>
  <c r="F22" i="15"/>
  <c r="X29" i="15"/>
  <c r="U29" i="15"/>
  <c r="Y32" i="15"/>
  <c r="D22" i="15"/>
  <c r="N34" i="15"/>
  <c r="O32" i="15"/>
  <c r="X18" i="5"/>
  <c r="M18" i="5" s="1"/>
  <c r="W18" i="5"/>
  <c r="V18" i="5"/>
  <c r="H18" i="5" s="1"/>
  <c r="U18" i="5"/>
  <c r="T18" i="5"/>
  <c r="S18" i="5"/>
  <c r="R18" i="5"/>
  <c r="Q18" i="5"/>
  <c r="P18" i="5"/>
  <c r="G24" i="5"/>
  <c r="F24" i="5"/>
  <c r="E24" i="5"/>
  <c r="D24" i="5"/>
  <c r="C24" i="5"/>
  <c r="B24" i="5"/>
  <c r="G18" i="5"/>
  <c r="F18" i="5"/>
  <c r="E18" i="5"/>
  <c r="D18" i="5"/>
  <c r="C18" i="5"/>
  <c r="B18" i="5"/>
  <c r="G14" i="5"/>
  <c r="F14" i="5"/>
  <c r="E14" i="5"/>
  <c r="D14" i="5"/>
  <c r="C14" i="5"/>
  <c r="B14" i="5"/>
  <c r="C7" i="5"/>
  <c r="B7" i="5"/>
  <c r="G4" i="5"/>
  <c r="F4" i="5"/>
  <c r="E4" i="5"/>
  <c r="D3" i="5"/>
  <c r="B3" i="5"/>
  <c r="X24" i="5"/>
  <c r="M24" i="5" s="1"/>
  <c r="W24" i="5"/>
  <c r="V24" i="5"/>
  <c r="H24" i="5" s="1"/>
  <c r="U24" i="5"/>
  <c r="T24" i="5"/>
  <c r="S24" i="5"/>
  <c r="R24" i="5"/>
  <c r="Q24" i="5"/>
  <c r="P24" i="5"/>
  <c r="X14" i="5"/>
  <c r="M14" i="5" s="1"/>
  <c r="W14" i="5"/>
  <c r="V14" i="5"/>
  <c r="H14" i="5" s="1"/>
  <c r="U14" i="5"/>
  <c r="L14" i="5" s="1"/>
  <c r="T14" i="5"/>
  <c r="S14" i="5"/>
  <c r="R14" i="5"/>
  <c r="Q14" i="5"/>
  <c r="P14" i="5"/>
  <c r="X7" i="5"/>
  <c r="M7" i="5" s="1"/>
  <c r="W7" i="5"/>
  <c r="V7" i="5"/>
  <c r="H7" i="5" s="1"/>
  <c r="U7" i="5"/>
  <c r="T7" i="5"/>
  <c r="S7" i="5"/>
  <c r="R7" i="5"/>
  <c r="Q7" i="5"/>
  <c r="P7" i="5"/>
  <c r="X3" i="5"/>
  <c r="M3" i="5" s="1"/>
  <c r="W3" i="5"/>
  <c r="V3" i="5"/>
  <c r="H3" i="5" s="1"/>
  <c r="U3" i="5"/>
  <c r="T3" i="5"/>
  <c r="S3" i="5"/>
  <c r="S2" i="5" s="1"/>
  <c r="R3" i="5"/>
  <c r="Q3" i="5"/>
  <c r="P3" i="5"/>
  <c r="W2" i="5"/>
  <c r="L24" i="5" l="1"/>
  <c r="W36" i="15"/>
  <c r="E34" i="15"/>
  <c r="L3" i="5"/>
  <c r="L7" i="5"/>
  <c r="L18" i="5"/>
  <c r="T2" i="5"/>
  <c r="I29" i="15"/>
  <c r="R2" i="5"/>
  <c r="V2" i="5"/>
  <c r="H2" i="5" s="1"/>
  <c r="L2" i="5" s="1"/>
  <c r="V32" i="15"/>
  <c r="F29" i="15"/>
  <c r="W56" i="5"/>
  <c r="F2" i="5"/>
  <c r="F11" i="5" s="1"/>
  <c r="R11" i="5"/>
  <c r="W62" i="5"/>
  <c r="B2" i="5"/>
  <c r="B11" i="5" s="1"/>
  <c r="F13" i="5"/>
  <c r="X56" i="5"/>
  <c r="Y56" i="5"/>
  <c r="I56" i="5" s="1"/>
  <c r="S11" i="5"/>
  <c r="W11" i="5"/>
  <c r="X62" i="5"/>
  <c r="Y62" i="5"/>
  <c r="I62" i="5" s="1"/>
  <c r="X52" i="5"/>
  <c r="Y52" i="5"/>
  <c r="I52" i="5" s="1"/>
  <c r="P2" i="5"/>
  <c r="P11" i="5" s="1"/>
  <c r="T11" i="5"/>
  <c r="W52" i="5"/>
  <c r="C13" i="5"/>
  <c r="G13" i="5"/>
  <c r="D13" i="5"/>
  <c r="B13" i="5"/>
  <c r="X32" i="15"/>
  <c r="D29" i="15"/>
  <c r="U32" i="15"/>
  <c r="Y34" i="15"/>
  <c r="O34" i="15"/>
  <c r="N36" i="15"/>
  <c r="P13" i="5"/>
  <c r="T13" i="5"/>
  <c r="S13" i="5"/>
  <c r="W13" i="5"/>
  <c r="Q2" i="5"/>
  <c r="Q11" i="5" s="1"/>
  <c r="U2" i="5"/>
  <c r="E13" i="5"/>
  <c r="X2" i="5"/>
  <c r="M2" i="5" s="1"/>
  <c r="D2" i="5"/>
  <c r="D11" i="5" s="1"/>
  <c r="X13" i="5"/>
  <c r="M13" i="5" s="1"/>
  <c r="U13" i="5"/>
  <c r="R13" i="5"/>
  <c r="V13" i="5"/>
  <c r="H13" i="5" s="1"/>
  <c r="Q13" i="5"/>
  <c r="E2" i="5"/>
  <c r="E11" i="5" s="1"/>
  <c r="C2" i="5"/>
  <c r="C11" i="5" s="1"/>
  <c r="G2" i="5"/>
  <c r="G11" i="5" s="1"/>
  <c r="W39" i="15" l="1"/>
  <c r="E36" i="15"/>
  <c r="L13" i="5"/>
  <c r="V11" i="5"/>
  <c r="H11" i="5" s="1"/>
  <c r="I32" i="15"/>
  <c r="U11" i="5"/>
  <c r="V34" i="15"/>
  <c r="F32" i="15"/>
  <c r="X51" i="5"/>
  <c r="Y51" i="5"/>
  <c r="I51" i="5" s="1"/>
  <c r="W51" i="5"/>
  <c r="X11" i="5"/>
  <c r="M11" i="5" s="1"/>
  <c r="X34" i="15"/>
  <c r="U34" i="15"/>
  <c r="D32" i="15"/>
  <c r="Y36" i="15"/>
  <c r="N39" i="15"/>
  <c r="O36" i="15"/>
  <c r="L11" i="5" l="1"/>
  <c r="W41" i="15"/>
  <c r="E39" i="15"/>
  <c r="I34" i="15"/>
  <c r="V36" i="15"/>
  <c r="F34" i="15"/>
  <c r="U36" i="15"/>
  <c r="X36" i="15"/>
  <c r="D34" i="15"/>
  <c r="Y39" i="15"/>
  <c r="Y44" i="15" s="1"/>
  <c r="O39" i="15"/>
  <c r="O44" i="15" s="1"/>
  <c r="N41" i="15"/>
  <c r="E41" i="15" l="1"/>
  <c r="D44" i="15"/>
  <c r="V39" i="15"/>
  <c r="V44" i="15" s="1"/>
  <c r="F44" i="15" s="1"/>
  <c r="F36" i="15"/>
  <c r="I36" i="15"/>
  <c r="X39" i="15"/>
  <c r="D36" i="15"/>
  <c r="U39" i="15"/>
  <c r="Y41" i="15"/>
  <c r="O41" i="15"/>
  <c r="I39" i="15" l="1"/>
  <c r="U44" i="15"/>
  <c r="I44" i="15"/>
  <c r="V41" i="15"/>
  <c r="F41" i="15" s="1"/>
  <c r="F39" i="15"/>
  <c r="U41" i="15"/>
  <c r="X41" i="15"/>
  <c r="D39" i="15"/>
  <c r="D41" i="15" l="1"/>
  <c r="I41" i="15"/>
  <c r="G30" i="14"/>
  <c r="G29" i="14"/>
  <c r="G28" i="14"/>
  <c r="G27" i="14"/>
  <c r="G26" i="14"/>
  <c r="G23" i="14"/>
  <c r="G22" i="14"/>
  <c r="G21" i="14"/>
  <c r="G20" i="14"/>
  <c r="G19" i="14"/>
  <c r="G18" i="14"/>
  <c r="G17" i="14"/>
  <c r="G16" i="14"/>
  <c r="G13" i="14"/>
  <c r="G12" i="14"/>
  <c r="G11" i="14"/>
  <c r="G10" i="14"/>
  <c r="G9" i="14"/>
  <c r="G8" i="14"/>
  <c r="G7" i="14"/>
  <c r="G6" i="14"/>
  <c r="G5" i="14"/>
  <c r="G25" i="14"/>
  <c r="G4" i="14" l="1"/>
  <c r="G31" i="14"/>
  <c r="W31" i="5"/>
  <c r="W30" i="5"/>
  <c r="W29" i="5"/>
  <c r="W28" i="5"/>
  <c r="H38" i="5" l="1"/>
  <c r="W34" i="5"/>
  <c r="H34" i="5" l="1"/>
  <c r="W38" i="5"/>
  <c r="H43" i="5"/>
  <c r="H39" i="5"/>
  <c r="H35" i="5"/>
  <c r="H40" i="5"/>
  <c r="H46" i="5"/>
  <c r="H42" i="5"/>
  <c r="H45" i="5"/>
  <c r="H41" i="5"/>
  <c r="H37" i="5"/>
  <c r="H44" i="5"/>
  <c r="H36" i="5"/>
  <c r="W43" i="5"/>
  <c r="W39" i="5"/>
  <c r="W35" i="5"/>
  <c r="W44" i="5"/>
  <c r="W40" i="5"/>
  <c r="W46" i="5"/>
  <c r="W42" i="5"/>
  <c r="W36" i="5"/>
  <c r="W45" i="5"/>
  <c r="W41" i="5"/>
  <c r="W37" i="5"/>
  <c r="W49" i="5" s="1"/>
  <c r="W48" i="5" s="1"/>
  <c r="H49" i="5" l="1"/>
  <c r="H48" i="5" s="1"/>
  <c r="P64" i="5" l="1"/>
  <c r="P63" i="5"/>
  <c r="P61" i="5"/>
  <c r="P60" i="5"/>
  <c r="P59" i="5"/>
  <c r="P57" i="5"/>
  <c r="P55" i="5"/>
  <c r="P54" i="5"/>
  <c r="P53" i="5"/>
  <c r="L44" i="14" l="1"/>
  <c r="J44" i="14"/>
  <c r="J37" i="14" l="1"/>
  <c r="J22" i="14"/>
  <c r="J31" i="14"/>
  <c r="J10" i="14"/>
  <c r="J4" i="14"/>
  <c r="J35" i="14"/>
  <c r="L39" i="14"/>
  <c r="L4" i="14"/>
  <c r="L18" i="14"/>
  <c r="L35" i="14"/>
  <c r="L28" i="14"/>
  <c r="L41" i="14"/>
  <c r="L38" i="14"/>
  <c r="L12" i="14"/>
  <c r="L15" i="14"/>
  <c r="L34" i="14"/>
  <c r="L5" i="14"/>
  <c r="L10" i="14"/>
  <c r="L7" i="14"/>
  <c r="J17" i="14"/>
  <c r="J24" i="14"/>
  <c r="J41" i="14"/>
  <c r="J19" i="14"/>
  <c r="J25" i="14"/>
  <c r="J16" i="14"/>
  <c r="J5" i="14"/>
  <c r="J43" i="14"/>
  <c r="J38" i="14"/>
  <c r="J20" i="14"/>
  <c r="J18" i="14"/>
  <c r="J11" i="14"/>
  <c r="J12" i="14"/>
  <c r="J30" i="14"/>
  <c r="J39" i="14"/>
  <c r="J26" i="14"/>
  <c r="J15" i="14"/>
  <c r="J21" i="14"/>
  <c r="J34" i="14"/>
  <c r="J23" i="14"/>
  <c r="J33" i="14"/>
  <c r="J42" i="14"/>
  <c r="J29" i="14"/>
  <c r="J13" i="14"/>
  <c r="J6" i="14"/>
  <c r="J27" i="14"/>
  <c r="J8" i="14"/>
  <c r="J9" i="14"/>
  <c r="J7" i="14"/>
  <c r="J28" i="14"/>
  <c r="L17" i="14"/>
  <c r="L22" i="14"/>
  <c r="L19" i="14"/>
  <c r="L21" i="14"/>
  <c r="L32" i="14"/>
  <c r="L11" i="14"/>
  <c r="J32" i="14"/>
  <c r="J36" i="14"/>
  <c r="J40" i="14"/>
  <c r="L31" i="14"/>
  <c r="L25" i="14"/>
  <c r="L9" i="14"/>
  <c r="L26" i="14"/>
  <c r="L42" i="14"/>
  <c r="L23" i="14"/>
  <c r="L43" i="14"/>
  <c r="L29" i="14"/>
  <c r="L16" i="14"/>
  <c r="L36" i="14"/>
  <c r="L24" i="14"/>
  <c r="L33" i="14"/>
  <c r="L13" i="14"/>
  <c r="L30" i="14"/>
  <c r="L6" i="14"/>
  <c r="L27" i="14"/>
  <c r="L8" i="14"/>
  <c r="L37" i="14"/>
  <c r="L20" i="14"/>
  <c r="L40" i="14"/>
  <c r="J3" i="14" l="1"/>
  <c r="L3" i="14"/>
  <c r="N25" i="5" l="1"/>
  <c r="N23" i="5"/>
  <c r="N22" i="5"/>
  <c r="N21" i="5"/>
  <c r="N19" i="5"/>
  <c r="N17" i="5"/>
  <c r="N16" i="5"/>
  <c r="N15" i="5"/>
  <c r="N8" i="5"/>
  <c r="N3" i="5"/>
  <c r="X29" i="5"/>
  <c r="M29" i="5" s="1"/>
  <c r="V29" i="5"/>
  <c r="U29" i="5"/>
  <c r="T29" i="5"/>
  <c r="S29" i="5"/>
  <c r="R29" i="5"/>
  <c r="Q29" i="5"/>
  <c r="P29" i="5"/>
  <c r="G29" i="5"/>
  <c r="F29" i="5"/>
  <c r="E29" i="5"/>
  <c r="D29" i="5"/>
  <c r="C29" i="5"/>
  <c r="B29" i="5"/>
  <c r="X28" i="5"/>
  <c r="M28" i="5" s="1"/>
  <c r="V28" i="5"/>
  <c r="U28" i="5"/>
  <c r="T28" i="5"/>
  <c r="S28" i="5"/>
  <c r="R28" i="5"/>
  <c r="Q28" i="5"/>
  <c r="P28" i="5"/>
  <c r="G28" i="5"/>
  <c r="F28" i="5"/>
  <c r="E28" i="5"/>
  <c r="D28" i="5"/>
  <c r="C28" i="5"/>
  <c r="B28" i="5"/>
  <c r="W67" i="5" l="1"/>
  <c r="H29" i="5"/>
  <c r="L29" i="5" s="1"/>
  <c r="W66" i="5"/>
  <c r="H28" i="5"/>
  <c r="L28" i="5" s="1"/>
  <c r="X67" i="5"/>
  <c r="Y67" i="5"/>
  <c r="I67" i="5" s="1"/>
  <c r="X66" i="5"/>
  <c r="Y66" i="5"/>
  <c r="I66" i="5" s="1"/>
  <c r="P66" i="5"/>
  <c r="N29" i="5"/>
  <c r="P67" i="5"/>
  <c r="N28" i="5"/>
  <c r="T31" i="5"/>
  <c r="T30" i="5"/>
  <c r="U66" i="5"/>
  <c r="V66" i="5"/>
  <c r="H66" i="5" s="1"/>
  <c r="S66" i="5"/>
  <c r="R66" i="5"/>
  <c r="Q66" i="5"/>
  <c r="V64" i="5"/>
  <c r="H64" i="5" s="1"/>
  <c r="U64" i="5"/>
  <c r="T64" i="5"/>
  <c r="S64" i="5"/>
  <c r="R64" i="5"/>
  <c r="Q64" i="5"/>
  <c r="V63" i="5"/>
  <c r="H63" i="5" s="1"/>
  <c r="U63" i="5"/>
  <c r="T63" i="5"/>
  <c r="S63" i="5"/>
  <c r="R63" i="5"/>
  <c r="Q63" i="5"/>
  <c r="V61" i="5"/>
  <c r="H61" i="5" s="1"/>
  <c r="U61" i="5"/>
  <c r="T61" i="5"/>
  <c r="S61" i="5"/>
  <c r="R61" i="5"/>
  <c r="Q61" i="5"/>
  <c r="V60" i="5"/>
  <c r="H60" i="5" s="1"/>
  <c r="U60" i="5"/>
  <c r="T60" i="5"/>
  <c r="S60" i="5"/>
  <c r="R60" i="5"/>
  <c r="Q60" i="5"/>
  <c r="V59" i="5"/>
  <c r="H59" i="5" s="1"/>
  <c r="U59" i="5"/>
  <c r="T59" i="5"/>
  <c r="S59" i="5"/>
  <c r="R59" i="5"/>
  <c r="Q59" i="5"/>
  <c r="V57" i="5"/>
  <c r="H57" i="5" s="1"/>
  <c r="U57" i="5"/>
  <c r="T57" i="5"/>
  <c r="S57" i="5"/>
  <c r="R57" i="5"/>
  <c r="Q57" i="5"/>
  <c r="V55" i="5"/>
  <c r="H55" i="5" s="1"/>
  <c r="U55" i="5"/>
  <c r="T55" i="5"/>
  <c r="S55" i="5"/>
  <c r="R55" i="5"/>
  <c r="Q55" i="5"/>
  <c r="V54" i="5"/>
  <c r="H54" i="5" s="1"/>
  <c r="U54" i="5"/>
  <c r="T54" i="5"/>
  <c r="S54" i="5"/>
  <c r="R54" i="5"/>
  <c r="Q54" i="5"/>
  <c r="V53" i="5"/>
  <c r="H53" i="5" s="1"/>
  <c r="U53" i="5"/>
  <c r="T53" i="5"/>
  <c r="S53" i="5"/>
  <c r="R53" i="5"/>
  <c r="Q53" i="5"/>
  <c r="Q31" i="5"/>
  <c r="P31" i="5"/>
  <c r="Q30" i="5"/>
  <c r="P30" i="5"/>
  <c r="Q67" i="5"/>
  <c r="Q62" i="5" l="1"/>
  <c r="T44" i="5"/>
  <c r="T66" i="5"/>
  <c r="T46" i="5" l="1"/>
  <c r="T42" i="5"/>
  <c r="T35" i="5"/>
  <c r="T36" i="5"/>
  <c r="T37" i="5"/>
  <c r="T38" i="5"/>
  <c r="T39" i="5"/>
  <c r="T40" i="5"/>
  <c r="T41" i="5"/>
  <c r="T43" i="5"/>
  <c r="T34" i="5"/>
  <c r="T45" i="5"/>
  <c r="X31" i="5"/>
  <c r="M31" i="5" s="1"/>
  <c r="X30" i="5"/>
  <c r="M30" i="5" s="1"/>
  <c r="T49" i="5" l="1"/>
  <c r="T48" i="5" s="1"/>
  <c r="Q36" i="5"/>
  <c r="Q52" i="5"/>
  <c r="Q56" i="5"/>
  <c r="S31" i="5"/>
  <c r="S30" i="5"/>
  <c r="R31" i="5"/>
  <c r="R30" i="5"/>
  <c r="R62" i="5"/>
  <c r="R56" i="5"/>
  <c r="V31" i="5"/>
  <c r="H31" i="5" s="1"/>
  <c r="U31" i="5"/>
  <c r="V30" i="5"/>
  <c r="H30" i="5" s="1"/>
  <c r="U30" i="5"/>
  <c r="N4" i="5"/>
  <c r="G64" i="5"/>
  <c r="G63" i="5"/>
  <c r="G61" i="5"/>
  <c r="G60" i="5"/>
  <c r="G59" i="5"/>
  <c r="G57" i="5"/>
  <c r="G55" i="5"/>
  <c r="G54" i="5"/>
  <c r="G53" i="5"/>
  <c r="G31" i="5"/>
  <c r="G30" i="5"/>
  <c r="L31" i="5" l="1"/>
  <c r="L30" i="5"/>
  <c r="Q41" i="5"/>
  <c r="Q46" i="5"/>
  <c r="Q42" i="5"/>
  <c r="X42" i="5"/>
  <c r="U56" i="5"/>
  <c r="U62" i="5"/>
  <c r="X40" i="5"/>
  <c r="X41" i="5"/>
  <c r="X38" i="5"/>
  <c r="Q40" i="5"/>
  <c r="Q37" i="5"/>
  <c r="Q45" i="5"/>
  <c r="X43" i="5"/>
  <c r="X39" i="5"/>
  <c r="X35" i="5"/>
  <c r="X46" i="5"/>
  <c r="X36" i="5"/>
  <c r="X37" i="5"/>
  <c r="X34" i="5"/>
  <c r="Q34" i="5"/>
  <c r="Q35" i="5"/>
  <c r="Q43" i="5"/>
  <c r="Q44" i="5"/>
  <c r="Q51" i="5"/>
  <c r="X44" i="5"/>
  <c r="X45" i="5"/>
  <c r="Q38" i="5"/>
  <c r="Q39" i="5"/>
  <c r="V62" i="5"/>
  <c r="H62" i="5" s="1"/>
  <c r="T52" i="5"/>
  <c r="S52" i="5"/>
  <c r="S46" i="5"/>
  <c r="T56" i="5"/>
  <c r="S56" i="5"/>
  <c r="V56" i="5"/>
  <c r="H56" i="5" s="1"/>
  <c r="R52" i="5"/>
  <c r="R51" i="5"/>
  <c r="S62" i="5"/>
  <c r="T62" i="5"/>
  <c r="V52" i="5"/>
  <c r="H52" i="5" s="1"/>
  <c r="U52" i="5"/>
  <c r="P46" i="5"/>
  <c r="P44" i="5"/>
  <c r="P42" i="5"/>
  <c r="P40" i="5"/>
  <c r="P38" i="5"/>
  <c r="P36" i="5"/>
  <c r="P34" i="5"/>
  <c r="P45" i="5"/>
  <c r="P43" i="5"/>
  <c r="P41" i="5"/>
  <c r="P39" i="5"/>
  <c r="P37" i="5"/>
  <c r="P35" i="5"/>
  <c r="C30" i="5"/>
  <c r="D30" i="5"/>
  <c r="E30" i="5"/>
  <c r="F30" i="5"/>
  <c r="B30" i="5"/>
  <c r="C31" i="5"/>
  <c r="D31" i="5"/>
  <c r="E31" i="5"/>
  <c r="F31" i="5"/>
  <c r="B31" i="5"/>
  <c r="S43" i="5" l="1"/>
  <c r="S42" i="5"/>
  <c r="S37" i="5"/>
  <c r="S49" i="5" s="1"/>
  <c r="S48" i="5" s="1"/>
  <c r="Q49" i="5"/>
  <c r="Q48" i="5" s="1"/>
  <c r="N31" i="5"/>
  <c r="N30" i="5"/>
  <c r="I38" i="5"/>
  <c r="I34" i="5"/>
  <c r="I43" i="5"/>
  <c r="I42" i="5"/>
  <c r="I41" i="5"/>
  <c r="I39" i="5"/>
  <c r="I40" i="5"/>
  <c r="I37" i="5"/>
  <c r="I35" i="5"/>
  <c r="I44" i="5"/>
  <c r="I46" i="5"/>
  <c r="I45" i="5"/>
  <c r="I36" i="5"/>
  <c r="U51" i="5"/>
  <c r="X49" i="5"/>
  <c r="X48" i="5" s="1"/>
  <c r="S44" i="5"/>
  <c r="S38" i="5"/>
  <c r="S40" i="5"/>
  <c r="S35" i="5"/>
  <c r="S34" i="5"/>
  <c r="S39" i="5"/>
  <c r="S41" i="5"/>
  <c r="S36" i="5"/>
  <c r="N2" i="5"/>
  <c r="G44" i="5"/>
  <c r="N13" i="5"/>
  <c r="V51" i="5"/>
  <c r="H51" i="5" s="1"/>
  <c r="S45" i="5"/>
  <c r="S51" i="5"/>
  <c r="T51" i="5"/>
  <c r="P49" i="5"/>
  <c r="P48" i="5" s="1"/>
  <c r="R40" i="5"/>
  <c r="R36" i="5"/>
  <c r="R41" i="5"/>
  <c r="R43" i="5"/>
  <c r="R39" i="5"/>
  <c r="R35" i="5"/>
  <c r="R67" i="5"/>
  <c r="R45" i="5"/>
  <c r="R46" i="5"/>
  <c r="R42" i="5"/>
  <c r="R38" i="5"/>
  <c r="R34" i="5"/>
  <c r="R37" i="5"/>
  <c r="R44" i="5"/>
  <c r="G46" i="5"/>
  <c r="G42" i="5"/>
  <c r="G35" i="5"/>
  <c r="G45" i="5"/>
  <c r="G41" i="5"/>
  <c r="G37" i="5"/>
  <c r="G43" i="5"/>
  <c r="G40" i="5"/>
  <c r="G36" i="5"/>
  <c r="G39" i="5"/>
  <c r="G34" i="5"/>
  <c r="G38" i="5"/>
  <c r="U46" i="5"/>
  <c r="U42" i="5"/>
  <c r="U40" i="5"/>
  <c r="U36" i="5"/>
  <c r="U43" i="5"/>
  <c r="U39" i="5"/>
  <c r="U35" i="5"/>
  <c r="U67" i="5"/>
  <c r="U45" i="5"/>
  <c r="U41" i="5"/>
  <c r="U37" i="5"/>
  <c r="V46" i="5"/>
  <c r="V42" i="5"/>
  <c r="V40" i="5"/>
  <c r="V36" i="5"/>
  <c r="V45" i="5"/>
  <c r="V43" i="5"/>
  <c r="V41" i="5"/>
  <c r="V39" i="5"/>
  <c r="V37" i="5"/>
  <c r="V35" i="5"/>
  <c r="V44" i="5"/>
  <c r="V34" i="5"/>
  <c r="U38" i="5"/>
  <c r="U44" i="5"/>
  <c r="V38" i="5"/>
  <c r="U34" i="5"/>
  <c r="C64" i="5"/>
  <c r="F64" i="5"/>
  <c r="E64" i="5"/>
  <c r="D64" i="5"/>
  <c r="F63" i="5"/>
  <c r="E63" i="5"/>
  <c r="D63" i="5"/>
  <c r="C63" i="5"/>
  <c r="F61" i="5"/>
  <c r="E61" i="5"/>
  <c r="D61" i="5"/>
  <c r="C61" i="5"/>
  <c r="F60" i="5"/>
  <c r="E60" i="5"/>
  <c r="D60" i="5"/>
  <c r="C60" i="5"/>
  <c r="F59" i="5"/>
  <c r="E59" i="5"/>
  <c r="D59" i="5"/>
  <c r="C59" i="5"/>
  <c r="F57" i="5"/>
  <c r="E57" i="5"/>
  <c r="D57" i="5"/>
  <c r="C57" i="5"/>
  <c r="F55" i="5"/>
  <c r="E55" i="5"/>
  <c r="D55" i="5"/>
  <c r="C55" i="5"/>
  <c r="F54" i="5"/>
  <c r="E54" i="5"/>
  <c r="D54" i="5"/>
  <c r="C54" i="5"/>
  <c r="F53" i="5"/>
  <c r="E53" i="5"/>
  <c r="D53" i="5"/>
  <c r="C53" i="5"/>
  <c r="I49" i="5" l="1"/>
  <c r="I48" i="5" s="1"/>
  <c r="V49" i="5"/>
  <c r="V48" i="5" s="1"/>
  <c r="U49" i="5"/>
  <c r="U48" i="5" s="1"/>
  <c r="S67" i="5"/>
  <c r="T67" i="5"/>
  <c r="G49" i="5"/>
  <c r="G48" i="5" s="1"/>
  <c r="R49" i="5"/>
  <c r="R48" i="5" s="1"/>
  <c r="V67" i="5" l="1"/>
  <c r="H67" i="5" s="1"/>
  <c r="G24" i="14"/>
  <c r="G15" i="14"/>
  <c r="N5" i="5" l="1"/>
  <c r="N7" i="5"/>
  <c r="G62" i="5"/>
  <c r="G56" i="5"/>
  <c r="G52" i="5"/>
  <c r="P56" i="5"/>
  <c r="P52" i="5"/>
  <c r="P62" i="5"/>
  <c r="N24" i="5"/>
  <c r="N18" i="5"/>
  <c r="N14" i="5"/>
  <c r="C56" i="5"/>
  <c r="F45" i="5"/>
  <c r="F62" i="5"/>
  <c r="F56" i="5"/>
  <c r="D52" i="5"/>
  <c r="C62" i="5"/>
  <c r="D56" i="5"/>
  <c r="E52" i="5"/>
  <c r="E62" i="5"/>
  <c r="D62" i="5"/>
  <c r="E56" i="5"/>
  <c r="F52" i="5"/>
  <c r="B38" i="5"/>
  <c r="C52" i="5"/>
  <c r="G3" i="14"/>
  <c r="N14" i="14" s="1"/>
  <c r="I16" i="14"/>
  <c r="K37" i="14"/>
  <c r="G51" i="5" l="1"/>
  <c r="D45" i="5"/>
  <c r="F34" i="5"/>
  <c r="F36" i="5"/>
  <c r="C40" i="5"/>
  <c r="F38" i="5"/>
  <c r="F37" i="5"/>
  <c r="F41" i="5"/>
  <c r="F40" i="5"/>
  <c r="E41" i="5"/>
  <c r="P51" i="5"/>
  <c r="F44" i="5"/>
  <c r="F35" i="5"/>
  <c r="F39" i="5"/>
  <c r="I30" i="14"/>
  <c r="I18" i="14"/>
  <c r="D38" i="5"/>
  <c r="C43" i="5"/>
  <c r="F43" i="5"/>
  <c r="F42" i="5"/>
  <c r="F46" i="5"/>
  <c r="B41" i="5"/>
  <c r="B44" i="5"/>
  <c r="C37" i="5"/>
  <c r="B34" i="5"/>
  <c r="B46" i="5"/>
  <c r="C39" i="5"/>
  <c r="C46" i="5"/>
  <c r="C42" i="5"/>
  <c r="D41" i="5"/>
  <c r="E44" i="5"/>
  <c r="E34" i="5"/>
  <c r="C44" i="5"/>
  <c r="C38" i="5"/>
  <c r="C41" i="5"/>
  <c r="C36" i="5"/>
  <c r="C34" i="5"/>
  <c r="E46" i="5"/>
  <c r="E38" i="5"/>
  <c r="C35" i="5"/>
  <c r="C45" i="5"/>
  <c r="E36" i="5"/>
  <c r="E39" i="5"/>
  <c r="E40" i="5"/>
  <c r="E43" i="5"/>
  <c r="E37" i="5"/>
  <c r="E35" i="5"/>
  <c r="E45" i="5"/>
  <c r="F51" i="5"/>
  <c r="E42" i="5"/>
  <c r="B36" i="5"/>
  <c r="B40" i="5"/>
  <c r="D39" i="5"/>
  <c r="D40" i="5"/>
  <c r="D44" i="5"/>
  <c r="D43" i="5"/>
  <c r="D51" i="5"/>
  <c r="D42" i="5"/>
  <c r="D35" i="5"/>
  <c r="D46" i="5"/>
  <c r="D36" i="5"/>
  <c r="D34" i="5"/>
  <c r="D37" i="5"/>
  <c r="E51" i="5"/>
  <c r="B43" i="5"/>
  <c r="B37" i="5"/>
  <c r="B42" i="5"/>
  <c r="B45" i="5"/>
  <c r="B39" i="5"/>
  <c r="B35" i="5"/>
  <c r="C51" i="5"/>
  <c r="G66" i="5"/>
  <c r="D66" i="5"/>
  <c r="K35" i="14"/>
  <c r="K8" i="14"/>
  <c r="I44" i="14"/>
  <c r="K17" i="14"/>
  <c r="K31" i="14"/>
  <c r="K13" i="14"/>
  <c r="I9" i="14"/>
  <c r="N41" i="14"/>
  <c r="I37" i="14"/>
  <c r="M42" i="14"/>
  <c r="K29" i="14"/>
  <c r="K11" i="14"/>
  <c r="K27" i="14"/>
  <c r="I19" i="14"/>
  <c r="I21" i="14"/>
  <c r="I8" i="14"/>
  <c r="I20" i="14"/>
  <c r="K25" i="14"/>
  <c r="K44" i="14"/>
  <c r="K36" i="14"/>
  <c r="K20" i="14"/>
  <c r="K42" i="14"/>
  <c r="K16" i="14"/>
  <c r="K38" i="14"/>
  <c r="K24" i="14"/>
  <c r="K9" i="14"/>
  <c r="K39" i="14"/>
  <c r="K6" i="14"/>
  <c r="M30" i="14"/>
  <c r="K40" i="14"/>
  <c r="K7" i="14"/>
  <c r="K33" i="14"/>
  <c r="K34" i="14"/>
  <c r="K23" i="14"/>
  <c r="K5" i="14"/>
  <c r="K41" i="14"/>
  <c r="K21" i="14"/>
  <c r="K26" i="14"/>
  <c r="K19" i="14"/>
  <c r="K32" i="14"/>
  <c r="K12" i="14"/>
  <c r="K4" i="14"/>
  <c r="K22" i="14"/>
  <c r="K15" i="14"/>
  <c r="K28" i="14"/>
  <c r="K30" i="14"/>
  <c r="K18" i="14"/>
  <c r="K43" i="14"/>
  <c r="K10" i="14"/>
  <c r="I17" i="14"/>
  <c r="I33" i="14"/>
  <c r="I28" i="14"/>
  <c r="I13" i="14"/>
  <c r="I15" i="14"/>
  <c r="I7" i="14"/>
  <c r="I42" i="14"/>
  <c r="I40" i="14"/>
  <c r="I23" i="14"/>
  <c r="I31" i="14"/>
  <c r="I41" i="14"/>
  <c r="I35" i="14"/>
  <c r="I26" i="14"/>
  <c r="I36" i="14"/>
  <c r="I11" i="14"/>
  <c r="I22" i="14"/>
  <c r="I29" i="14"/>
  <c r="I32" i="14"/>
  <c r="I27" i="14"/>
  <c r="N18" i="14"/>
  <c r="I34" i="14"/>
  <c r="I12" i="14"/>
  <c r="I6" i="14"/>
  <c r="I39" i="14"/>
  <c r="N17" i="14"/>
  <c r="I5" i="14"/>
  <c r="I38" i="14"/>
  <c r="I25" i="14"/>
  <c r="I10" i="14"/>
  <c r="I43" i="14"/>
  <c r="N15" i="14"/>
  <c r="I4" i="14"/>
  <c r="I24" i="14"/>
  <c r="M12" i="14"/>
  <c r="M39" i="14"/>
  <c r="M32" i="14"/>
  <c r="M31" i="14"/>
  <c r="M15" i="14"/>
  <c r="M10" i="14"/>
  <c r="M5" i="14"/>
  <c r="M16" i="14"/>
  <c r="M38" i="14"/>
  <c r="M34" i="14"/>
  <c r="M41" i="14"/>
  <c r="M25" i="14"/>
  <c r="M8" i="14"/>
  <c r="M26" i="14"/>
  <c r="M35" i="14"/>
  <c r="M44" i="14"/>
  <c r="M28" i="14"/>
  <c r="M11" i="14"/>
  <c r="M19" i="14"/>
  <c r="M37" i="14"/>
  <c r="M21" i="14"/>
  <c r="M4" i="14"/>
  <c r="M13" i="14"/>
  <c r="M40" i="14"/>
  <c r="M24" i="14"/>
  <c r="M7" i="14"/>
  <c r="M22" i="14"/>
  <c r="M9" i="14"/>
  <c r="M23" i="14"/>
  <c r="M29" i="14"/>
  <c r="M27" i="14"/>
  <c r="M33" i="14"/>
  <c r="M17" i="14"/>
  <c r="M18" i="14"/>
  <c r="M43" i="14"/>
  <c r="M36" i="14"/>
  <c r="M20" i="14"/>
  <c r="M6" i="14"/>
  <c r="N37" i="14"/>
  <c r="N4" i="14"/>
  <c r="N35" i="14"/>
  <c r="N25" i="14"/>
  <c r="N26" i="14"/>
  <c r="N23" i="14"/>
  <c r="N11" i="14"/>
  <c r="N7" i="14"/>
  <c r="N12" i="14"/>
  <c r="N13" i="14"/>
  <c r="N43" i="14"/>
  <c r="N10" i="14"/>
  <c r="N32" i="14"/>
  <c r="N24" i="14"/>
  <c r="N38" i="14"/>
  <c r="N31" i="14"/>
  <c r="N19" i="14"/>
  <c r="N28" i="14"/>
  <c r="N8" i="14"/>
  <c r="N42" i="14"/>
  <c r="N9" i="14"/>
  <c r="N39" i="14"/>
  <c r="N6" i="14"/>
  <c r="N16" i="14"/>
  <c r="N5" i="14"/>
  <c r="N33" i="14"/>
  <c r="N34" i="14"/>
  <c r="N21" i="14"/>
  <c r="N22" i="14"/>
  <c r="N29" i="14"/>
  <c r="N30" i="14"/>
  <c r="N27" i="14"/>
  <c r="N36" i="14"/>
  <c r="N44" i="14"/>
  <c r="N40" i="14"/>
  <c r="N20" i="14"/>
  <c r="F49" i="5" l="1"/>
  <c r="F48" i="5" s="1"/>
  <c r="I3" i="14"/>
  <c r="M3" i="14"/>
  <c r="N3" i="14"/>
  <c r="K3" i="14"/>
  <c r="C49" i="5"/>
  <c r="C48" i="5" s="1"/>
  <c r="E49" i="5"/>
  <c r="E48" i="5" s="1"/>
  <c r="D49" i="5"/>
  <c r="D48" i="5" s="1"/>
  <c r="E66" i="5"/>
  <c r="F66" i="5"/>
  <c r="B49" i="5"/>
  <c r="B48" i="5" s="1"/>
  <c r="E67" i="5"/>
  <c r="C66" i="5"/>
  <c r="C67" i="5"/>
  <c r="F67" i="5" l="1"/>
  <c r="G67" i="5"/>
  <c r="D67" i="5"/>
</calcChain>
</file>

<file path=xl/sharedStrings.xml><?xml version="1.0" encoding="utf-8"?>
<sst xmlns="http://schemas.openxmlformats.org/spreadsheetml/2006/main" count="456" uniqueCount="219">
  <si>
    <t>IND AS</t>
  </si>
  <si>
    <t>ASSETS (₹ Cr)</t>
  </si>
  <si>
    <t>FY18</t>
  </si>
  <si>
    <t>FY19</t>
  </si>
  <si>
    <t>FY20</t>
  </si>
  <si>
    <t>FY21</t>
  </si>
  <si>
    <t>FY22</t>
  </si>
  <si>
    <t>Financial Assets</t>
  </si>
  <si>
    <t>(a)</t>
  </si>
  <si>
    <t>Cash and Bank Balances</t>
  </si>
  <si>
    <t>(b)</t>
  </si>
  <si>
    <t>Receivables</t>
  </si>
  <si>
    <t>(c)</t>
  </si>
  <si>
    <t>Loan Assets</t>
  </si>
  <si>
    <t>(d)</t>
  </si>
  <si>
    <t>Investments</t>
  </si>
  <si>
    <t>(e)</t>
  </si>
  <si>
    <t>Other financial assets</t>
  </si>
  <si>
    <t> Total Financial Assets (A)</t>
  </si>
  <si>
    <t>Non-Financial Assets</t>
  </si>
  <si>
    <t>Current &amp; Deferred tax assets (Net)</t>
  </si>
  <si>
    <t>Property, Plant and Equipment etc.</t>
  </si>
  <si>
    <t>Other non-financial assets</t>
  </si>
  <si>
    <t>Total Non-Finance Assets (B)</t>
  </si>
  <si>
    <t>Total Assets (A)+(B)</t>
  </si>
  <si>
    <t>LIABILITIES AND EQUITY (₹ Cr)</t>
  </si>
  <si>
    <t>Financial Liabilities</t>
  </si>
  <si>
    <t>Payables</t>
  </si>
  <si>
    <t>Borrowings</t>
  </si>
  <si>
    <t>- NCDs</t>
  </si>
  <si>
    <t>- Others</t>
  </si>
  <si>
    <t>Other financial liabilities</t>
  </si>
  <si>
    <t> Total Financial Liabilities (A)</t>
  </si>
  <si>
    <t>Non-Financial Liabilities (B)</t>
  </si>
  <si>
    <t>Equity  &amp; Reserves (C)</t>
  </si>
  <si>
    <t>Equity</t>
  </si>
  <si>
    <t> (b)</t>
  </si>
  <si>
    <t>Total Liabilities and Equity (A)+(B)+(C)</t>
  </si>
  <si>
    <t>IIFL Finance (Consolidated)</t>
  </si>
  <si>
    <t>Q1FY23</t>
  </si>
  <si>
    <t>Loan AUM (₹ Cr)</t>
  </si>
  <si>
    <t>Loan Book (Ind AS Balance sheet)</t>
  </si>
  <si>
    <t xml:space="preserve"> - Using risk capital</t>
  </si>
  <si>
    <t xml:space="preserve"> - Securitized</t>
  </si>
  <si>
    <t>Off book assets</t>
  </si>
  <si>
    <t xml:space="preserve"> - Assigned assets</t>
  </si>
  <si>
    <t>Branch presence</t>
  </si>
  <si>
    <t>Home Loan</t>
  </si>
  <si>
    <t>Gold Loan</t>
  </si>
  <si>
    <t>Commercial Real Estate</t>
  </si>
  <si>
    <t>Capital Market</t>
  </si>
  <si>
    <t>Asset Quality</t>
  </si>
  <si>
    <t>IIFL Home Finance</t>
  </si>
  <si>
    <t>IIFL Samasta</t>
  </si>
  <si>
    <t>IIFL Finance - Standalone</t>
  </si>
  <si>
    <t>IIFL Finance - Consolidated</t>
  </si>
  <si>
    <t>MFI</t>
  </si>
  <si>
    <t>Q3FY23</t>
  </si>
  <si>
    <t>Q2FY23</t>
  </si>
  <si>
    <t>Q4FY22</t>
  </si>
  <si>
    <t>Q3FY22</t>
  </si>
  <si>
    <t>Q2FY22</t>
  </si>
  <si>
    <t>Q1FY22</t>
  </si>
  <si>
    <t>Core Products</t>
  </si>
  <si>
    <t>Synergistic Products</t>
  </si>
  <si>
    <t>Construction Finance</t>
  </si>
  <si>
    <t>AUM mix (₹ Cr)</t>
  </si>
  <si>
    <t>NA</t>
  </si>
  <si>
    <t>Micro LAP</t>
  </si>
  <si>
    <t>Gross NPA on loan book (%)</t>
  </si>
  <si>
    <t>Net NPA on loan book (%)</t>
  </si>
  <si>
    <t>AUM mix (%)</t>
  </si>
  <si>
    <t>AUM Growth (%)</t>
  </si>
  <si>
    <t>GNPA on loan book - Product wise split</t>
  </si>
  <si>
    <t>GNPA on loan book (%)</t>
  </si>
  <si>
    <t>Rs In Cr</t>
  </si>
  <si>
    <t>Tier I</t>
  </si>
  <si>
    <t>Tier II</t>
  </si>
  <si>
    <t>Tier I Capital (Net Owned Funds)</t>
  </si>
  <si>
    <t>Tier II Capital</t>
  </si>
  <si>
    <t>Total Capital</t>
  </si>
  <si>
    <t xml:space="preserve">AUM (₹ Cr) </t>
  </si>
  <si>
    <t>Core Biz</t>
  </si>
  <si>
    <t>PAN India</t>
  </si>
  <si>
    <t>North</t>
  </si>
  <si>
    <t>DELHI</t>
  </si>
  <si>
    <t>UTTAR PRADESH</t>
  </si>
  <si>
    <t>RAJASTHAN</t>
  </si>
  <si>
    <t>HARYANA</t>
  </si>
  <si>
    <t>PUNJAB</t>
  </si>
  <si>
    <t>CHANDIGARH</t>
  </si>
  <si>
    <t>UTTARAKHAND</t>
  </si>
  <si>
    <t>HIMACHAL PRADESH</t>
  </si>
  <si>
    <t>JAMMU AND KASHMIR</t>
  </si>
  <si>
    <t>South</t>
  </si>
  <si>
    <t>KARNATAKA</t>
  </si>
  <si>
    <t>TELANGANA</t>
  </si>
  <si>
    <t>TAMIL NADU</t>
  </si>
  <si>
    <t>ANDHRA PRADESH</t>
  </si>
  <si>
    <t>KERALA</t>
  </si>
  <si>
    <t>PUDUCHERRY</t>
  </si>
  <si>
    <t>ANDAMAN AND NICOBAR</t>
  </si>
  <si>
    <t>LAKSHADWEEP</t>
  </si>
  <si>
    <t>West</t>
  </si>
  <si>
    <t>MAHARASHTRA</t>
  </si>
  <si>
    <t>GUJARAT</t>
  </si>
  <si>
    <t>MADHYA PRADESH</t>
  </si>
  <si>
    <t>GOA</t>
  </si>
  <si>
    <t>DADRA AND NAGAR HAVELI</t>
  </si>
  <si>
    <t>DAMAN AND DIU</t>
  </si>
  <si>
    <t>East</t>
  </si>
  <si>
    <t>WEST BENGAL</t>
  </si>
  <si>
    <t>BIHAR</t>
  </si>
  <si>
    <t>ODISHA</t>
  </si>
  <si>
    <t>CHHATTISGARH</t>
  </si>
  <si>
    <t>ASSAM</t>
  </si>
  <si>
    <t>JHARKHAND</t>
  </si>
  <si>
    <t>TRIPURA</t>
  </si>
  <si>
    <t>MANIPUR</t>
  </si>
  <si>
    <t>MEGHALAYA</t>
  </si>
  <si>
    <t>NAGALAND</t>
  </si>
  <si>
    <t>ARUNACHAL PRADESH</t>
  </si>
  <si>
    <t>MIZORAM</t>
  </si>
  <si>
    <t>SIKKIM</t>
  </si>
  <si>
    <t>Total Risk Weighted Assets</t>
  </si>
  <si>
    <t>CRAR (IIFL Home Finance)</t>
  </si>
  <si>
    <t>CRAR (IIFL Samasta Finance)</t>
  </si>
  <si>
    <t>CRAR (IIFL Finance Standalone)</t>
  </si>
  <si>
    <t>Loan growth</t>
  </si>
  <si>
    <t>CRAR %</t>
  </si>
  <si>
    <t>Total provision coverage</t>
  </si>
  <si>
    <t>Specific provision coverage</t>
  </si>
  <si>
    <t>NPA provision (₹ Cr)</t>
  </si>
  <si>
    <t>Standard asset provision+SICR (₹ Cr)</t>
  </si>
  <si>
    <t>Home loans</t>
  </si>
  <si>
    <t>Portfolio Yield (%)</t>
  </si>
  <si>
    <t>Salaried and Self Employed Mix (%)</t>
  </si>
  <si>
    <t xml:space="preserve">Self Employed </t>
  </si>
  <si>
    <t xml:space="preserve">Salaried </t>
  </si>
  <si>
    <t>Onboarding ATS (₹ lacs)</t>
  </si>
  <si>
    <t>Gold loans</t>
  </si>
  <si>
    <t>Tonnage</t>
  </si>
  <si>
    <t>MFI and non-MFI Mix (%)</t>
  </si>
  <si>
    <t>non-MFI</t>
  </si>
  <si>
    <t>LAP</t>
  </si>
  <si>
    <t>Digital Loan</t>
  </si>
  <si>
    <t>Branch</t>
  </si>
  <si>
    <t>Microfinance</t>
  </si>
  <si>
    <t xml:space="preserve"> - Co-lending</t>
  </si>
  <si>
    <t>CRE</t>
  </si>
  <si>
    <t>LAP as per IR ppt</t>
  </si>
  <si>
    <t>CRE as per IR PPT</t>
  </si>
  <si>
    <t>FY23</t>
  </si>
  <si>
    <t>Capital Position</t>
  </si>
  <si>
    <t>Balance Sheet</t>
  </si>
  <si>
    <t>Business Update</t>
  </si>
  <si>
    <t>Q4FY23</t>
  </si>
  <si>
    <t>YoY%</t>
  </si>
  <si>
    <t>QoQ%</t>
  </si>
  <si>
    <t>5yr CAGR</t>
  </si>
  <si>
    <t>Onboarding ATS (₹ lakhs)</t>
  </si>
  <si>
    <t>Q1FY24</t>
  </si>
  <si>
    <t>Reserves</t>
  </si>
  <si>
    <t xml:space="preserve"> - Other Equity</t>
  </si>
  <si>
    <t xml:space="preserve"> - Non Controlling Interest</t>
  </si>
  <si>
    <t>P&amp;L-Consol</t>
  </si>
  <si>
    <t>IIFL_Consolidated</t>
  </si>
  <si>
    <t>1. Revenue from Operations</t>
  </si>
  <si>
    <t>Interest Income</t>
  </si>
  <si>
    <t>Interest expense</t>
  </si>
  <si>
    <t>Net Interest Income (NII)</t>
  </si>
  <si>
    <t>NII on On-book (A)</t>
  </si>
  <si>
    <t>NII on Off-book (I)</t>
  </si>
  <si>
    <t>Net Gain on dercognition of Financial Instruments under amortised cost category (II)</t>
  </si>
  <si>
    <t>Fees and Commission Income from Off-book assets (III)</t>
  </si>
  <si>
    <t>Income from Off-book assets (I+II+II)</t>
  </si>
  <si>
    <t>Fees and Commission Income - Others (IV)</t>
  </si>
  <si>
    <t>Dividend Income (V)</t>
  </si>
  <si>
    <t>2. Other Income (VI)</t>
  </si>
  <si>
    <t>Total Fund Based Income (A)</t>
  </si>
  <si>
    <t>Total Non Fund Based Income (I+II+III+IV+V+VI)</t>
  </si>
  <si>
    <t>Total Income (1+2) (A)</t>
  </si>
  <si>
    <t>Employee benefits expenses</t>
  </si>
  <si>
    <t>Depreciation, amortisation and impairment</t>
  </si>
  <si>
    <t>Other expenses</t>
  </si>
  <si>
    <t>Total Expenses (B)</t>
  </si>
  <si>
    <t>Operating Profit (A - B)</t>
  </si>
  <si>
    <t>Loan losses &amp; provision</t>
  </si>
  <si>
    <t>Core Profit before tax</t>
  </si>
  <si>
    <t>Net Gain/(Loss) on Fair Value Changes</t>
  </si>
  <si>
    <t>PBT (before exceptional items)</t>
  </si>
  <si>
    <t>Exceptional Items</t>
  </si>
  <si>
    <t>PBT (after exceptional items)</t>
  </si>
  <si>
    <t xml:space="preserve">Provision for taxation </t>
  </si>
  <si>
    <t>Impact of change in the rate of opening deferred tax</t>
  </si>
  <si>
    <t>Profit after tax (Pre-NCI)</t>
  </si>
  <si>
    <t>Non Controlling Interest (NCI)</t>
  </si>
  <si>
    <t>Profit after tax (Post-NCI)</t>
  </si>
  <si>
    <t>OCI</t>
  </si>
  <si>
    <t>Total Comprehensive Income (PAT + OCI)  - (A + B) (Pre NCI)</t>
  </si>
  <si>
    <t>Total Comprehensive Income (PAT + OCI)  - (A + B) (Post NCI)</t>
  </si>
  <si>
    <t>Basic EPS</t>
  </si>
  <si>
    <t>Diluted EPS</t>
  </si>
  <si>
    <t>AUM</t>
  </si>
  <si>
    <t>Loan book</t>
  </si>
  <si>
    <t>Quarterly</t>
  </si>
  <si>
    <t>Annual</t>
  </si>
  <si>
    <t>QoQ %</t>
  </si>
  <si>
    <t>YoY %</t>
  </si>
  <si>
    <t>Q2FY24</t>
  </si>
  <si>
    <t>Off book assets %</t>
  </si>
  <si>
    <t>Disbursements</t>
  </si>
  <si>
    <t>Gold</t>
  </si>
  <si>
    <t>Ladakh</t>
  </si>
  <si>
    <t>Home Loans</t>
  </si>
  <si>
    <r>
      <rPr>
        <b/>
        <sz val="12"/>
        <color theme="1"/>
        <rFont val="Calibri"/>
        <family val="2"/>
        <scheme val="minor"/>
      </rPr>
      <t>Geo Presence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(as on Q3 FY24)</t>
    </r>
  </si>
  <si>
    <t>9MFY24</t>
  </si>
  <si>
    <t>Q3FY24</t>
  </si>
  <si>
    <t>9MFY23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</si>
</sst>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_ * #,##0.0_ ;_ * \-#,##0.0_ ;_ * &quot;-&quot;??_ ;_ @_ "/>
    <numFmt numFmtId="168" formatCode="0%;[Red]\(0%\)"/>
    <numFmt numFmtId="169" formatCode="0.0%;[Red]\(0.0%\)"/>
    <numFmt numFmtId="170" formatCode="_(* #,##0_);_(* \(#,##0\);_(* &quot;-&quot;??_);_(@_)"/>
    <numFmt numFmtId="171" formatCode="#,##0.0;\(#,##0.0\)"/>
    <numFmt numFmtId="172" formatCode="[Red]0%;\(0%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BFBFBF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5" fillId="2" borderId="5" xfId="0" applyFont="1" applyFill="1" applyBorder="1" applyAlignment="1">
      <alignment horizontal="left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left" vertical="center" readingOrder="1"/>
    </xf>
    <xf numFmtId="3" fontId="6" fillId="0" borderId="5" xfId="0" applyNumberFormat="1" applyFont="1" applyBorder="1" applyAlignment="1">
      <alignment horizontal="right" vertical="center" readingOrder="1"/>
    </xf>
    <xf numFmtId="3" fontId="6" fillId="0" borderId="6" xfId="0" applyNumberFormat="1" applyFont="1" applyBorder="1" applyAlignment="1">
      <alignment horizontal="right" vertical="center" readingOrder="1"/>
    </xf>
    <xf numFmtId="0" fontId="6" fillId="0" borderId="9" xfId="0" applyFont="1" applyBorder="1" applyAlignment="1">
      <alignment horizontal="left" vertical="center" readingOrder="1"/>
    </xf>
    <xf numFmtId="0" fontId="0" fillId="0" borderId="10" xfId="0" applyBorder="1" applyAlignment="1">
      <alignment vertical="center"/>
    </xf>
    <xf numFmtId="3" fontId="6" fillId="0" borderId="0" xfId="0" applyNumberFormat="1" applyFont="1" applyAlignment="1">
      <alignment horizontal="right" vertical="center" readingOrder="1"/>
    </xf>
    <xf numFmtId="3" fontId="6" fillId="0" borderId="4" xfId="0" applyNumberFormat="1" applyFont="1" applyBorder="1" applyAlignment="1">
      <alignment horizontal="right" vertical="center" readingOrder="1"/>
    </xf>
    <xf numFmtId="0" fontId="6" fillId="0" borderId="5" xfId="0" applyFont="1" applyBorder="1" applyAlignment="1">
      <alignment horizontal="left" vertical="center" indent="1" readingOrder="1"/>
    </xf>
    <xf numFmtId="0" fontId="5" fillId="5" borderId="5" xfId="0" applyFont="1" applyFill="1" applyBorder="1" applyAlignment="1">
      <alignment horizontal="center" vertical="center" readingOrder="1"/>
    </xf>
    <xf numFmtId="0" fontId="5" fillId="5" borderId="5" xfId="0" applyFont="1" applyFill="1" applyBorder="1" applyAlignment="1">
      <alignment horizontal="left" vertical="center" readingOrder="1"/>
    </xf>
    <xf numFmtId="0" fontId="6" fillId="5" borderId="5" xfId="0" applyFont="1" applyFill="1" applyBorder="1" applyAlignment="1">
      <alignment horizontal="right" vertical="center" readingOrder="1"/>
    </xf>
    <xf numFmtId="0" fontId="5" fillId="5" borderId="4" xfId="0" applyFont="1" applyFill="1" applyBorder="1" applyAlignment="1">
      <alignment horizontal="center" vertical="center" readingOrder="1"/>
    </xf>
    <xf numFmtId="0" fontId="5" fillId="5" borderId="4" xfId="0" applyFont="1" applyFill="1" applyBorder="1" applyAlignment="1">
      <alignment horizontal="left" vertical="center" readingOrder="1"/>
    </xf>
    <xf numFmtId="0" fontId="6" fillId="5" borderId="4" xfId="0" applyFont="1" applyFill="1" applyBorder="1" applyAlignment="1">
      <alignment horizontal="right" vertical="center" readingOrder="1"/>
    </xf>
    <xf numFmtId="0" fontId="4" fillId="3" borderId="8" xfId="0" applyFont="1" applyFill="1" applyBorder="1" applyAlignment="1">
      <alignment horizontal="center" vertical="center" readingOrder="1"/>
    </xf>
    <xf numFmtId="0" fontId="3" fillId="0" borderId="8" xfId="0" applyFont="1" applyBorder="1" applyAlignment="1">
      <alignment horizontal="center"/>
    </xf>
    <xf numFmtId="3" fontId="5" fillId="5" borderId="5" xfId="0" applyNumberFormat="1" applyFont="1" applyFill="1" applyBorder="1" applyAlignment="1">
      <alignment horizontal="right" vertical="center" readingOrder="1"/>
    </xf>
    <xf numFmtId="3" fontId="5" fillId="6" borderId="8" xfId="0" applyNumberFormat="1" applyFont="1" applyFill="1" applyBorder="1" applyAlignment="1">
      <alignment horizontal="right" vertical="center" readingOrder="1"/>
    </xf>
    <xf numFmtId="0" fontId="5" fillId="5" borderId="2" xfId="0" applyFont="1" applyFill="1" applyBorder="1" applyAlignment="1">
      <alignment horizontal="left" vertical="center" readingOrder="1"/>
    </xf>
    <xf numFmtId="0" fontId="6" fillId="5" borderId="8" xfId="0" applyFont="1" applyFill="1" applyBorder="1" applyAlignment="1">
      <alignment horizontal="right" vertical="center" readingOrder="1"/>
    </xf>
    <xf numFmtId="0" fontId="5" fillId="4" borderId="7" xfId="0" applyFont="1" applyFill="1" applyBorder="1" applyAlignment="1">
      <alignment vertical="center" readingOrder="1"/>
    </xf>
    <xf numFmtId="3" fontId="5" fillId="4" borderId="8" xfId="0" applyNumberFormat="1" applyFont="1" applyFill="1" applyBorder="1" applyAlignment="1">
      <alignment horizontal="right" vertical="center" readingOrder="1"/>
    </xf>
    <xf numFmtId="3" fontId="5" fillId="4" borderId="5" xfId="0" applyNumberFormat="1" applyFont="1" applyFill="1" applyBorder="1" applyAlignment="1">
      <alignment horizontal="right" vertical="center" readingOrder="1"/>
    </xf>
    <xf numFmtId="0" fontId="2" fillId="0" borderId="0" xfId="0" applyFont="1"/>
    <xf numFmtId="165" fontId="6" fillId="2" borderId="8" xfId="1" applyNumberFormat="1" applyFont="1" applyFill="1" applyBorder="1" applyAlignment="1">
      <alignment horizontal="center" vertical="center"/>
    </xf>
    <xf numFmtId="9" fontId="6" fillId="2" borderId="8" xfId="2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/>
    </xf>
    <xf numFmtId="165" fontId="6" fillId="7" borderId="8" xfId="1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left" vertical="center" indent="1"/>
    </xf>
    <xf numFmtId="0" fontId="6" fillId="7" borderId="8" xfId="0" applyFont="1" applyFill="1" applyBorder="1" applyAlignment="1">
      <alignment horizontal="left" vertical="center"/>
    </xf>
    <xf numFmtId="9" fontId="6" fillId="7" borderId="8" xfId="2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165" fontId="6" fillId="2" borderId="10" xfId="1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166" fontId="3" fillId="0" borderId="8" xfId="2" applyNumberFormat="1" applyFont="1" applyBorder="1" applyAlignment="1">
      <alignment vertical="center"/>
    </xf>
    <xf numFmtId="9" fontId="3" fillId="0" borderId="8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5" fontId="6" fillId="7" borderId="12" xfId="1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readingOrder="1"/>
    </xf>
    <xf numFmtId="165" fontId="5" fillId="5" borderId="12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9" fillId="7" borderId="8" xfId="0" applyFont="1" applyFill="1" applyBorder="1" applyAlignment="1">
      <alignment vertical="center"/>
    </xf>
    <xf numFmtId="165" fontId="10" fillId="7" borderId="8" xfId="1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left" vertical="center" indent="2"/>
    </xf>
    <xf numFmtId="165" fontId="5" fillId="7" borderId="8" xfId="1" applyNumberFormat="1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vertical="center"/>
    </xf>
    <xf numFmtId="165" fontId="5" fillId="7" borderId="12" xfId="1" applyNumberFormat="1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left" vertical="center" indent="2"/>
    </xf>
    <xf numFmtId="165" fontId="11" fillId="7" borderId="8" xfId="1" applyNumberFormat="1" applyFont="1" applyFill="1" applyBorder="1" applyAlignment="1">
      <alignment horizontal="center" vertical="center"/>
    </xf>
    <xf numFmtId="0" fontId="12" fillId="0" borderId="0" xfId="0" applyFont="1"/>
    <xf numFmtId="0" fontId="13" fillId="7" borderId="8" xfId="0" applyFont="1" applyFill="1" applyBorder="1" applyAlignment="1">
      <alignment vertical="center"/>
    </xf>
    <xf numFmtId="166" fontId="10" fillId="0" borderId="8" xfId="2" applyNumberFormat="1" applyFont="1" applyBorder="1" applyAlignment="1">
      <alignment vertical="center"/>
    </xf>
    <xf numFmtId="166" fontId="11" fillId="0" borderId="8" xfId="2" applyNumberFormat="1" applyFont="1" applyBorder="1" applyAlignment="1">
      <alignment vertical="center"/>
    </xf>
    <xf numFmtId="9" fontId="10" fillId="0" borderId="8" xfId="2" applyFont="1" applyBorder="1" applyAlignment="1">
      <alignment vertical="center"/>
    </xf>
    <xf numFmtId="9" fontId="10" fillId="0" borderId="8" xfId="2" applyFont="1" applyBorder="1" applyAlignment="1">
      <alignment horizontal="right" vertical="center"/>
    </xf>
    <xf numFmtId="168" fontId="11" fillId="0" borderId="8" xfId="2" applyNumberFormat="1" applyFont="1" applyBorder="1" applyAlignment="1">
      <alignment vertical="center"/>
    </xf>
    <xf numFmtId="166" fontId="7" fillId="0" borderId="8" xfId="2" applyNumberFormat="1" applyFont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4" fillId="3" borderId="13" xfId="0" applyFont="1" applyFill="1" applyBorder="1" applyAlignment="1">
      <alignment horizontal="left" vertical="center" readingOrder="1"/>
    </xf>
    <xf numFmtId="0" fontId="4" fillId="3" borderId="14" xfId="0" applyFont="1" applyFill="1" applyBorder="1" applyAlignment="1">
      <alignment horizontal="center" vertical="center" readingOrder="1"/>
    </xf>
    <xf numFmtId="0" fontId="0" fillId="5" borderId="9" xfId="0" applyFill="1" applyBorder="1" applyAlignment="1">
      <alignment vertical="center"/>
    </xf>
    <xf numFmtId="10" fontId="11" fillId="0" borderId="8" xfId="2" applyNumberFormat="1" applyFont="1" applyBorder="1" applyAlignment="1">
      <alignment vertical="center"/>
    </xf>
    <xf numFmtId="165" fontId="5" fillId="2" borderId="10" xfId="1" applyNumberFormat="1" applyFont="1" applyFill="1" applyBorder="1" applyAlignment="1">
      <alignment horizontal="center" vertical="center"/>
    </xf>
    <xf numFmtId="167" fontId="6" fillId="7" borderId="8" xfId="1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left" vertical="center" indent="1"/>
    </xf>
    <xf numFmtId="9" fontId="6" fillId="7" borderId="8" xfId="2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 vertical="center" readingOrder="1"/>
    </xf>
    <xf numFmtId="165" fontId="9" fillId="7" borderId="8" xfId="1" applyNumberFormat="1" applyFont="1" applyFill="1" applyBorder="1" applyAlignment="1">
      <alignment horizontal="center" vertical="center"/>
    </xf>
    <xf numFmtId="0" fontId="15" fillId="0" borderId="0" xfId="0" applyFont="1"/>
    <xf numFmtId="10" fontId="9" fillId="0" borderId="8" xfId="2" applyNumberFormat="1" applyFont="1" applyBorder="1" applyAlignment="1">
      <alignment vertical="center"/>
    </xf>
    <xf numFmtId="9" fontId="5" fillId="7" borderId="8" xfId="2" applyFont="1" applyFill="1" applyBorder="1" applyAlignment="1">
      <alignment horizontal="right" vertical="center"/>
    </xf>
    <xf numFmtId="0" fontId="4" fillId="8" borderId="8" xfId="0" applyFont="1" applyFill="1" applyBorder="1" applyAlignment="1">
      <alignment horizontal="center" vertical="center" readingOrder="1"/>
    </xf>
    <xf numFmtId="0" fontId="4" fillId="8" borderId="0" xfId="0" applyFont="1" applyFill="1" applyAlignment="1">
      <alignment horizontal="center" vertical="center" readingOrder="1"/>
    </xf>
    <xf numFmtId="0" fontId="16" fillId="7" borderId="8" xfId="0" applyFont="1" applyFill="1" applyBorder="1" applyAlignment="1">
      <alignment horizontal="left" vertical="center" indent="2"/>
    </xf>
    <xf numFmtId="9" fontId="5" fillId="2" borderId="10" xfId="2" applyFont="1" applyFill="1" applyBorder="1" applyAlignment="1">
      <alignment horizontal="right" vertical="center"/>
    </xf>
    <xf numFmtId="3" fontId="0" fillId="0" borderId="0" xfId="0" applyNumberFormat="1"/>
    <xf numFmtId="165" fontId="0" fillId="0" borderId="0" xfId="1" applyNumberFormat="1" applyFont="1"/>
    <xf numFmtId="9" fontId="0" fillId="0" borderId="0" xfId="2" applyFont="1"/>
    <xf numFmtId="165" fontId="6" fillId="0" borderId="8" xfId="1" applyNumberFormat="1" applyFont="1" applyFill="1" applyBorder="1" applyAlignment="1">
      <alignment horizontal="center" vertical="center"/>
    </xf>
    <xf numFmtId="9" fontId="4" fillId="3" borderId="8" xfId="2" applyFont="1" applyFill="1" applyBorder="1" applyAlignment="1">
      <alignment horizontal="center" vertical="center" readingOrder="1"/>
    </xf>
    <xf numFmtId="166" fontId="5" fillId="2" borderId="10" xfId="2" applyNumberFormat="1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left" vertical="center" readingOrder="1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165" fontId="10" fillId="0" borderId="8" xfId="1" applyNumberFormat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2"/>
    </xf>
    <xf numFmtId="0" fontId="11" fillId="0" borderId="8" xfId="0" applyFont="1" applyBorder="1" applyAlignment="1">
      <alignment horizontal="left" vertical="center" indent="2"/>
    </xf>
    <xf numFmtId="9" fontId="10" fillId="0" borderId="8" xfId="2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9" fontId="10" fillId="0" borderId="8" xfId="2" applyFont="1" applyFill="1" applyBorder="1" applyAlignment="1">
      <alignment horizontal="right" vertical="center"/>
    </xf>
    <xf numFmtId="166" fontId="10" fillId="0" borderId="8" xfId="2" applyNumberFormat="1" applyFont="1" applyFill="1" applyBorder="1" applyAlignment="1">
      <alignment vertical="center"/>
    </xf>
    <xf numFmtId="166" fontId="11" fillId="0" borderId="8" xfId="2" applyNumberFormat="1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165" fontId="6" fillId="7" borderId="0" xfId="1" applyNumberFormat="1" applyFont="1" applyFill="1" applyBorder="1" applyAlignment="1">
      <alignment horizontal="center" vertical="center"/>
    </xf>
    <xf numFmtId="166" fontId="3" fillId="0" borderId="8" xfId="2" applyNumberFormat="1" applyFont="1" applyFill="1" applyBorder="1" applyAlignment="1">
      <alignment vertical="center"/>
    </xf>
    <xf numFmtId="9" fontId="11" fillId="0" borderId="8" xfId="2" applyFont="1" applyFill="1" applyBorder="1" applyAlignment="1">
      <alignment vertical="center"/>
    </xf>
    <xf numFmtId="168" fontId="10" fillId="0" borderId="8" xfId="2" applyNumberFormat="1" applyFont="1" applyBorder="1" applyAlignment="1">
      <alignment vertical="center"/>
    </xf>
    <xf numFmtId="168" fontId="5" fillId="2" borderId="10" xfId="2" applyNumberFormat="1" applyFont="1" applyFill="1" applyBorder="1" applyAlignment="1">
      <alignment horizontal="right" vertical="center"/>
    </xf>
    <xf numFmtId="168" fontId="3" fillId="0" borderId="8" xfId="2" applyNumberFormat="1" applyFont="1" applyBorder="1" applyAlignment="1">
      <alignment vertical="center"/>
    </xf>
    <xf numFmtId="0" fontId="4" fillId="9" borderId="8" xfId="0" applyFont="1" applyFill="1" applyBorder="1" applyAlignment="1">
      <alignment horizontal="center" vertical="center" readingOrder="1"/>
    </xf>
    <xf numFmtId="9" fontId="6" fillId="7" borderId="0" xfId="2" applyFont="1" applyFill="1" applyBorder="1" applyAlignment="1">
      <alignment horizontal="right" vertical="center"/>
    </xf>
    <xf numFmtId="9" fontId="5" fillId="5" borderId="12" xfId="2" applyFont="1" applyFill="1" applyBorder="1" applyAlignment="1">
      <alignment horizontal="right" vertical="center"/>
    </xf>
    <xf numFmtId="9" fontId="0" fillId="0" borderId="0" xfId="2" applyFont="1" applyAlignment="1">
      <alignment horizontal="right"/>
    </xf>
    <xf numFmtId="9" fontId="5" fillId="7" borderId="12" xfId="2" applyFont="1" applyFill="1" applyBorder="1" applyAlignment="1">
      <alignment horizontal="right" vertical="center"/>
    </xf>
    <xf numFmtId="9" fontId="10" fillId="7" borderId="8" xfId="2" applyFont="1" applyFill="1" applyBorder="1" applyAlignment="1">
      <alignment horizontal="right" vertical="center"/>
    </xf>
    <xf numFmtId="9" fontId="11" fillId="7" borderId="8" xfId="2" applyFont="1" applyFill="1" applyBorder="1" applyAlignment="1">
      <alignment horizontal="right" vertical="center"/>
    </xf>
    <xf numFmtId="9" fontId="11" fillId="0" borderId="8" xfId="2" applyFont="1" applyFill="1" applyBorder="1" applyAlignment="1">
      <alignment horizontal="right" vertical="center"/>
    </xf>
    <xf numFmtId="9" fontId="6" fillId="2" borderId="1" xfId="2" applyFont="1" applyFill="1" applyBorder="1" applyAlignment="1">
      <alignment horizontal="right" vertical="center"/>
    </xf>
    <xf numFmtId="9" fontId="7" fillId="0" borderId="8" xfId="2" applyFont="1" applyBorder="1" applyAlignment="1">
      <alignment horizontal="right" vertical="center"/>
    </xf>
    <xf numFmtId="9" fontId="11" fillId="0" borderId="8" xfId="2" applyFont="1" applyBorder="1" applyAlignment="1">
      <alignment horizontal="right" vertical="center"/>
    </xf>
    <xf numFmtId="9" fontId="3" fillId="0" borderId="8" xfId="2" applyFont="1" applyBorder="1" applyAlignment="1">
      <alignment horizontal="right" vertical="center"/>
    </xf>
    <xf numFmtId="166" fontId="7" fillId="0" borderId="8" xfId="2" applyNumberFormat="1" applyFont="1" applyBorder="1" applyAlignment="1">
      <alignment horizontal="right" vertical="center"/>
    </xf>
    <xf numFmtId="166" fontId="10" fillId="0" borderId="8" xfId="2" applyNumberFormat="1" applyFont="1" applyBorder="1" applyAlignment="1">
      <alignment horizontal="right" vertical="center"/>
    </xf>
    <xf numFmtId="166" fontId="11" fillId="0" borderId="8" xfId="2" applyNumberFormat="1" applyFont="1" applyBorder="1" applyAlignment="1">
      <alignment horizontal="right" vertical="center"/>
    </xf>
    <xf numFmtId="166" fontId="10" fillId="0" borderId="8" xfId="2" applyNumberFormat="1" applyFont="1" applyFill="1" applyBorder="1" applyAlignment="1">
      <alignment horizontal="right" vertical="center"/>
    </xf>
    <xf numFmtId="43" fontId="0" fillId="0" borderId="0" xfId="1" applyFont="1"/>
    <xf numFmtId="169" fontId="13" fillId="0" borderId="8" xfId="2" applyNumberFormat="1" applyFont="1" applyBorder="1" applyAlignment="1">
      <alignment vertical="center"/>
    </xf>
    <xf numFmtId="169" fontId="11" fillId="0" borderId="8" xfId="2" applyNumberFormat="1" applyFon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7" borderId="0" xfId="1" applyNumberFormat="1" applyFont="1" applyFill="1" applyBorder="1" applyAlignment="1">
      <alignment horizontal="center" vertical="center"/>
    </xf>
    <xf numFmtId="9" fontId="10" fillId="7" borderId="0" xfId="2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left" vertical="center" readingOrder="1"/>
    </xf>
    <xf numFmtId="170" fontId="20" fillId="0" borderId="0" xfId="0" applyNumberFormat="1" applyFont="1"/>
    <xf numFmtId="43" fontId="6" fillId="7" borderId="8" xfId="1" applyFont="1" applyFill="1" applyBorder="1" applyAlignment="1">
      <alignment horizontal="center" vertical="center"/>
    </xf>
    <xf numFmtId="165" fontId="6" fillId="7" borderId="15" xfId="1" applyNumberFormat="1" applyFont="1" applyFill="1" applyBorder="1" applyAlignment="1">
      <alignment horizontal="center" vertical="center"/>
    </xf>
    <xf numFmtId="0" fontId="21" fillId="0" borderId="0" xfId="0" applyFont="1"/>
    <xf numFmtId="0" fontId="6" fillId="2" borderId="4" xfId="0" applyFont="1" applyFill="1" applyBorder="1" applyAlignment="1">
      <alignment horizontal="left" vertical="center" readingOrder="1"/>
    </xf>
    <xf numFmtId="167" fontId="6" fillId="2" borderId="1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7" borderId="8" xfId="0" applyFont="1" applyFill="1" applyBorder="1" applyAlignment="1">
      <alignment horizontal="left" vertical="center" indent="1"/>
    </xf>
    <xf numFmtId="43" fontId="11" fillId="7" borderId="8" xfId="1" applyFont="1" applyFill="1" applyBorder="1" applyAlignment="1">
      <alignment horizontal="right" vertical="center"/>
    </xf>
    <xf numFmtId="171" fontId="11" fillId="7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7" fontId="11" fillId="7" borderId="8" xfId="1" applyNumberFormat="1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left" vertical="center" indent="1"/>
    </xf>
    <xf numFmtId="167" fontId="5" fillId="7" borderId="8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7" borderId="8" xfId="0" applyFont="1" applyFill="1" applyBorder="1" applyAlignment="1">
      <alignment horizontal="left" vertical="center" indent="3"/>
    </xf>
    <xf numFmtId="167" fontId="10" fillId="7" borderId="8" xfId="1" applyNumberFormat="1" applyFont="1" applyFill="1" applyBorder="1" applyAlignment="1">
      <alignment horizontal="right" vertical="center"/>
    </xf>
    <xf numFmtId="43" fontId="6" fillId="7" borderId="8" xfId="0" applyNumberFormat="1" applyFont="1" applyFill="1" applyBorder="1" applyAlignment="1">
      <alignment horizontal="right" vertical="center" indent="1"/>
    </xf>
    <xf numFmtId="0" fontId="11" fillId="7" borderId="8" xfId="0" applyFont="1" applyFill="1" applyBorder="1" applyAlignment="1">
      <alignment horizontal="left" vertical="center" wrapText="1" indent="1"/>
    </xf>
    <xf numFmtId="167" fontId="9" fillId="7" borderId="8" xfId="1" applyNumberFormat="1" applyFont="1" applyFill="1" applyBorder="1" applyAlignment="1">
      <alignment horizontal="right" vertical="center"/>
    </xf>
    <xf numFmtId="165" fontId="6" fillId="7" borderId="8" xfId="1" applyNumberFormat="1" applyFont="1" applyFill="1" applyBorder="1" applyAlignment="1">
      <alignment horizontal="right" vertical="center"/>
    </xf>
    <xf numFmtId="167" fontId="6" fillId="7" borderId="8" xfId="1" applyNumberFormat="1" applyFont="1" applyFill="1" applyBorder="1" applyAlignment="1">
      <alignment horizontal="right" vertical="center"/>
    </xf>
    <xf numFmtId="167" fontId="0" fillId="0" borderId="0" xfId="0" applyNumberFormat="1"/>
    <xf numFmtId="167" fontId="0" fillId="0" borderId="0" xfId="0" applyNumberFormat="1" applyAlignment="1">
      <alignment horizontal="right" vertical="center"/>
    </xf>
    <xf numFmtId="0" fontId="6" fillId="2" borderId="8" xfId="0" applyFont="1" applyFill="1" applyBorder="1" applyAlignment="1">
      <alignment horizontal="left" vertical="center" readingOrder="1"/>
    </xf>
    <xf numFmtId="167" fontId="6" fillId="2" borderId="8" xfId="1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left" vertical="center" indent="1"/>
    </xf>
    <xf numFmtId="167" fontId="9" fillId="4" borderId="8" xfId="1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left" vertical="center" wrapText="1" indent="1"/>
    </xf>
    <xf numFmtId="167" fontId="5" fillId="6" borderId="8" xfId="1" applyNumberFormat="1" applyFont="1" applyFill="1" applyBorder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6" fillId="5" borderId="8" xfId="0" applyFont="1" applyFill="1" applyBorder="1" applyAlignment="1">
      <alignment horizontal="left" vertical="center" readingOrder="1"/>
    </xf>
    <xf numFmtId="171" fontId="6" fillId="5" borderId="8" xfId="1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left" vertical="center" indent="1" readingOrder="1"/>
    </xf>
    <xf numFmtId="167" fontId="6" fillId="4" borderId="8" xfId="1" applyNumberFormat="1" applyFont="1" applyFill="1" applyBorder="1" applyAlignment="1">
      <alignment horizontal="right" vertical="center"/>
    </xf>
    <xf numFmtId="43" fontId="11" fillId="7" borderId="0" xfId="1" applyFont="1" applyFill="1" applyBorder="1" applyAlignment="1">
      <alignment horizontal="right" vertical="center"/>
    </xf>
    <xf numFmtId="0" fontId="11" fillId="7" borderId="0" xfId="0" applyFont="1" applyFill="1" applyAlignment="1">
      <alignment horizontal="left" vertical="center" indent="1"/>
    </xf>
    <xf numFmtId="10" fontId="0" fillId="0" borderId="0" xfId="2" applyNumberFormat="1" applyFont="1" applyAlignment="1">
      <alignment horizontal="right" vertical="center"/>
    </xf>
    <xf numFmtId="0" fontId="4" fillId="3" borderId="0" xfId="0" applyFont="1" applyFill="1" applyAlignment="1">
      <alignment horizontal="center" vertical="center" readingOrder="1"/>
    </xf>
    <xf numFmtId="168" fontId="6" fillId="2" borderId="0" xfId="2" applyNumberFormat="1" applyFont="1" applyFill="1" applyBorder="1" applyAlignment="1">
      <alignment horizontal="right" vertical="center" readingOrder="1"/>
    </xf>
    <xf numFmtId="168" fontId="11" fillId="7" borderId="8" xfId="2" applyNumberFormat="1" applyFont="1" applyFill="1" applyBorder="1" applyAlignment="1">
      <alignment horizontal="right" vertical="center"/>
    </xf>
    <xf numFmtId="172" fontId="11" fillId="7" borderId="8" xfId="2" applyNumberFormat="1" applyFont="1" applyFill="1" applyBorder="1" applyAlignment="1">
      <alignment horizontal="right" vertical="center"/>
    </xf>
    <xf numFmtId="168" fontId="5" fillId="7" borderId="8" xfId="2" applyNumberFormat="1" applyFont="1" applyFill="1" applyBorder="1" applyAlignment="1">
      <alignment horizontal="right" vertical="center"/>
    </xf>
    <xf numFmtId="168" fontId="10" fillId="7" borderId="8" xfId="2" applyNumberFormat="1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right" vertical="center" indent="1"/>
    </xf>
    <xf numFmtId="168" fontId="9" fillId="7" borderId="8" xfId="2" applyNumberFormat="1" applyFont="1" applyFill="1" applyBorder="1" applyAlignment="1">
      <alignment horizontal="right" vertical="center"/>
    </xf>
    <xf numFmtId="9" fontId="6" fillId="7" borderId="8" xfId="2" applyFont="1" applyFill="1" applyBorder="1" applyAlignment="1">
      <alignment horizontal="right" vertical="center" indent="1"/>
    </xf>
    <xf numFmtId="168" fontId="6" fillId="2" borderId="8" xfId="2" applyNumberFormat="1" applyFont="1" applyFill="1" applyBorder="1" applyAlignment="1">
      <alignment horizontal="right" vertical="center" readingOrder="1"/>
    </xf>
    <xf numFmtId="168" fontId="9" fillId="4" borderId="8" xfId="2" applyNumberFormat="1" applyFont="1" applyFill="1" applyBorder="1" applyAlignment="1">
      <alignment horizontal="right" vertical="center"/>
    </xf>
    <xf numFmtId="168" fontId="5" fillId="6" borderId="8" xfId="2" applyNumberFormat="1" applyFont="1" applyFill="1" applyBorder="1" applyAlignment="1">
      <alignment horizontal="right" vertical="center" readingOrder="1"/>
    </xf>
    <xf numFmtId="172" fontId="22" fillId="7" borderId="8" xfId="2" applyNumberFormat="1" applyFont="1" applyFill="1" applyBorder="1" applyAlignment="1">
      <alignment horizontal="right" vertical="center"/>
    </xf>
    <xf numFmtId="172" fontId="22" fillId="5" borderId="8" xfId="2" applyNumberFormat="1" applyFont="1" applyFill="1" applyBorder="1" applyAlignment="1">
      <alignment horizontal="right" vertical="center" readingOrder="1"/>
    </xf>
    <xf numFmtId="168" fontId="6" fillId="4" borderId="8" xfId="2" applyNumberFormat="1" applyFont="1" applyFill="1" applyBorder="1" applyAlignment="1">
      <alignment horizontal="right" vertical="center" readingOrder="1"/>
    </xf>
    <xf numFmtId="0" fontId="11" fillId="7" borderId="0" xfId="0" applyFont="1" applyFill="1" applyAlignment="1">
      <alignment horizontal="right" vertical="center" indent="1"/>
    </xf>
    <xf numFmtId="0" fontId="11" fillId="0" borderId="8" xfId="0" applyFont="1" applyBorder="1" applyAlignment="1">
      <alignment horizontal="left" vertical="center" indent="1"/>
    </xf>
    <xf numFmtId="167" fontId="11" fillId="0" borderId="8" xfId="1" applyNumberFormat="1" applyFont="1" applyFill="1" applyBorder="1" applyAlignment="1">
      <alignment horizontal="right" vertical="center"/>
    </xf>
    <xf numFmtId="168" fontId="11" fillId="0" borderId="8" xfId="2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horizontal="right" vertical="center"/>
    </xf>
    <xf numFmtId="43" fontId="0" fillId="0" borderId="0" xfId="0" applyNumberFormat="1"/>
    <xf numFmtId="0" fontId="6" fillId="0" borderId="8" xfId="0" applyFont="1" applyBorder="1" applyAlignment="1">
      <alignment vertical="center"/>
    </xf>
    <xf numFmtId="171" fontId="5" fillId="7" borderId="8" xfId="1" applyNumberFormat="1" applyFont="1" applyFill="1" applyBorder="1" applyAlignment="1">
      <alignment horizontal="right" vertical="center"/>
    </xf>
    <xf numFmtId="171" fontId="10" fillId="7" borderId="8" xfId="1" applyNumberFormat="1" applyFont="1" applyFill="1" applyBorder="1" applyAlignment="1">
      <alignment horizontal="right" vertical="center"/>
    </xf>
    <xf numFmtId="167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 vertical="center"/>
    </xf>
    <xf numFmtId="2" fontId="0" fillId="0" borderId="0" xfId="0" applyNumberFormat="1"/>
    <xf numFmtId="166" fontId="0" fillId="0" borderId="0" xfId="2" applyNumberFormat="1" applyFont="1" applyAlignment="1">
      <alignment horizontal="right" vertical="center"/>
    </xf>
    <xf numFmtId="0" fontId="4" fillId="3" borderId="8" xfId="0" applyFont="1" applyFill="1" applyBorder="1" applyAlignment="1">
      <alignment horizontal="left" vertical="center" readingOrder="1"/>
    </xf>
    <xf numFmtId="0" fontId="5" fillId="6" borderId="8" xfId="0" applyFont="1" applyFill="1" applyBorder="1" applyAlignment="1">
      <alignment horizontal="left" vertical="center" readingOrder="1"/>
    </xf>
    <xf numFmtId="0" fontId="5" fillId="6" borderId="11" xfId="0" applyFont="1" applyFill="1" applyBorder="1" applyAlignment="1">
      <alignment horizontal="left" vertical="center" readingOrder="1"/>
    </xf>
    <xf numFmtId="0" fontId="5" fillId="6" borderId="3" xfId="0" applyFont="1" applyFill="1" applyBorder="1" applyAlignment="1">
      <alignment horizontal="left" vertical="center" readingOrder="1"/>
    </xf>
  </cellXfs>
  <cellStyles count="18">
    <cellStyle name="Comma" xfId="1" builtinId="3"/>
    <cellStyle name="Comma 100" xfId="7" xr:uid="{00000000-0005-0000-0000-000001000000}"/>
    <cellStyle name="Comma 100 2" xfId="15" xr:uid="{00000000-0005-0000-0000-000002000000}"/>
    <cellStyle name="Comma 11 2 2" xfId="9" xr:uid="{00000000-0005-0000-0000-000003000000}"/>
    <cellStyle name="Comma 11 2 2 2" xfId="17" xr:uid="{00000000-0005-0000-0000-000004000000}"/>
    <cellStyle name="Comma 16 2 2" xfId="3" xr:uid="{00000000-0005-0000-0000-000005000000}"/>
    <cellStyle name="Comma 16 2 2 2" xfId="12" xr:uid="{00000000-0005-0000-0000-000006000000}"/>
    <cellStyle name="Comma 2" xfId="11" xr:uid="{00000000-0005-0000-0000-000007000000}"/>
    <cellStyle name="Comma 2 15" xfId="6" xr:uid="{00000000-0005-0000-0000-000008000000}"/>
    <cellStyle name="Comma 2 15 2" xfId="14" xr:uid="{00000000-0005-0000-0000-000009000000}"/>
    <cellStyle name="Comma 2 2 39" xfId="8" xr:uid="{00000000-0005-0000-0000-00000A000000}"/>
    <cellStyle name="Comma 2 2 39 2" xfId="16" xr:uid="{00000000-0005-0000-0000-00000B000000}"/>
    <cellStyle name="Comma 20" xfId="4" xr:uid="{00000000-0005-0000-0000-00000C000000}"/>
    <cellStyle name="Comma 20 2" xfId="13" xr:uid="{00000000-0005-0000-0000-00000D000000}"/>
    <cellStyle name="Normal" xfId="0" builtinId="0"/>
    <cellStyle name="Percent" xfId="2" builtinId="5"/>
    <cellStyle name="Percent 10 18" xfId="10" xr:uid="{00000000-0005-0000-0000-000010000000}"/>
    <cellStyle name="Percent 2 3" xfId="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5"/>
  <sheetViews>
    <sheetView showGridLines="0" tabSelected="1" zoomScale="96" zoomScaleNormal="100" zoomScaleSheetLayoutView="100" workbookViewId="0">
      <pane xSplit="1" ySplit="3" topLeftCell="B4" activePane="bottomRight" state="frozen"/>
      <selection activeCell="M6" sqref="M6"/>
      <selection pane="topRight" activeCell="M6" sqref="M6"/>
      <selection pane="bottomLeft" activeCell="M6" sqref="M6"/>
      <selection pane="bottomRight" activeCell="AB1" sqref="AB1"/>
    </sheetView>
  </sheetViews>
  <sheetFormatPr defaultRowHeight="14.5" x14ac:dyDescent="0.35"/>
  <cols>
    <col min="1" max="1" width="49" bestFit="1" customWidth="1"/>
    <col min="2" max="9" width="9.1796875" customWidth="1"/>
    <col min="10" max="10" width="2.1796875" customWidth="1"/>
    <col min="11" max="14" width="8.7265625" bestFit="1" customWidth="1"/>
    <col min="15" max="15" width="8.7265625" customWidth="1"/>
    <col min="16" max="16" width="0.81640625" customWidth="1"/>
    <col min="17" max="27" width="8.7265625" bestFit="1" customWidth="1"/>
  </cols>
  <sheetData>
    <row r="1" spans="1:29" ht="18.5" x14ac:dyDescent="0.45">
      <c r="A1" s="134" t="s">
        <v>165</v>
      </c>
    </row>
    <row r="2" spans="1:29" x14ac:dyDescent="0.35">
      <c r="A2" s="63" t="s">
        <v>166</v>
      </c>
      <c r="B2" s="17" t="s">
        <v>205</v>
      </c>
      <c r="C2" s="17" t="s">
        <v>205</v>
      </c>
      <c r="D2" s="17" t="s">
        <v>205</v>
      </c>
      <c r="E2" s="17" t="s">
        <v>205</v>
      </c>
      <c r="F2" s="17" t="s">
        <v>205</v>
      </c>
      <c r="G2" s="17" t="s">
        <v>206</v>
      </c>
      <c r="H2" s="17" t="s">
        <v>206</v>
      </c>
      <c r="I2" s="17" t="s">
        <v>206</v>
      </c>
      <c r="K2" s="76" t="s">
        <v>0</v>
      </c>
      <c r="L2" s="76" t="s">
        <v>0</v>
      </c>
      <c r="M2" s="76" t="s">
        <v>0</v>
      </c>
      <c r="N2" s="76" t="s">
        <v>0</v>
      </c>
      <c r="O2" s="76" t="s">
        <v>0</v>
      </c>
      <c r="Q2" s="76" t="s">
        <v>0</v>
      </c>
      <c r="R2" s="76" t="s">
        <v>0</v>
      </c>
      <c r="S2" s="76" t="s">
        <v>0</v>
      </c>
      <c r="T2" s="76" t="s">
        <v>0</v>
      </c>
      <c r="U2" s="76" t="s">
        <v>0</v>
      </c>
      <c r="V2" s="76" t="s">
        <v>0</v>
      </c>
      <c r="W2" s="76" t="s">
        <v>0</v>
      </c>
      <c r="X2" s="76" t="s">
        <v>0</v>
      </c>
      <c r="Y2" s="76" t="s">
        <v>0</v>
      </c>
      <c r="Z2" s="76" t="s">
        <v>0</v>
      </c>
      <c r="AA2" s="76" t="s">
        <v>0</v>
      </c>
    </row>
    <row r="3" spans="1:29" x14ac:dyDescent="0.35">
      <c r="A3" s="63" t="s">
        <v>75</v>
      </c>
      <c r="B3" s="17" t="s">
        <v>217</v>
      </c>
      <c r="C3" s="17" t="s">
        <v>209</v>
      </c>
      <c r="D3" s="169" t="s">
        <v>207</v>
      </c>
      <c r="E3" s="17" t="s">
        <v>57</v>
      </c>
      <c r="F3" s="169" t="s">
        <v>208</v>
      </c>
      <c r="G3" s="17" t="s">
        <v>216</v>
      </c>
      <c r="H3" s="17" t="s">
        <v>218</v>
      </c>
      <c r="I3" s="17" t="s">
        <v>208</v>
      </c>
      <c r="K3" s="76" t="s">
        <v>3</v>
      </c>
      <c r="L3" s="76" t="s">
        <v>4</v>
      </c>
      <c r="M3" s="76" t="s">
        <v>5</v>
      </c>
      <c r="N3" s="76" t="s">
        <v>6</v>
      </c>
      <c r="O3" s="76" t="s">
        <v>152</v>
      </c>
      <c r="Q3" s="76" t="s">
        <v>62</v>
      </c>
      <c r="R3" s="76" t="s">
        <v>61</v>
      </c>
      <c r="S3" s="76" t="s">
        <v>60</v>
      </c>
      <c r="T3" s="76" t="s">
        <v>59</v>
      </c>
      <c r="U3" s="76" t="s">
        <v>39</v>
      </c>
      <c r="V3" s="76" t="s">
        <v>58</v>
      </c>
      <c r="W3" s="76" t="s">
        <v>57</v>
      </c>
      <c r="X3" s="76" t="s">
        <v>156</v>
      </c>
      <c r="Y3" s="76" t="s">
        <v>161</v>
      </c>
      <c r="Z3" s="76" t="s">
        <v>209</v>
      </c>
      <c r="AA3" s="76" t="s">
        <v>217</v>
      </c>
    </row>
    <row r="4" spans="1:29" x14ac:dyDescent="0.35">
      <c r="A4" s="135" t="s">
        <v>167</v>
      </c>
      <c r="B4" s="136"/>
      <c r="C4" s="136"/>
      <c r="D4" s="170"/>
      <c r="E4" s="136"/>
      <c r="F4" s="170"/>
      <c r="G4" s="136"/>
      <c r="H4" s="136"/>
      <c r="I4" s="170"/>
      <c r="J4" s="137"/>
      <c r="K4" s="136"/>
      <c r="L4" s="136"/>
      <c r="M4" s="136"/>
      <c r="N4" s="136"/>
      <c r="O4" s="136"/>
      <c r="P4" s="137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</row>
    <row r="5" spans="1:29" x14ac:dyDescent="0.35">
      <c r="A5" s="138" t="s">
        <v>168</v>
      </c>
      <c r="B5" s="140">
        <f>AA5</f>
        <v>2562.98</v>
      </c>
      <c r="C5" s="140">
        <f>Z5</f>
        <v>2357.61</v>
      </c>
      <c r="D5" s="171">
        <f t="shared" ref="D5:D9" si="0">B5/C5-1</f>
        <v>8.7109403166766297E-2</v>
      </c>
      <c r="E5" s="140">
        <f>W5</f>
        <v>1898.03</v>
      </c>
      <c r="F5" s="171">
        <f t="shared" ref="F5:F9" si="1">B5/E5-1</f>
        <v>0.35033692828880469</v>
      </c>
      <c r="G5" s="140">
        <v>7118.96</v>
      </c>
      <c r="H5" s="140">
        <v>5315.96</v>
      </c>
      <c r="I5" s="171">
        <f t="shared" ref="I5:I9" si="2">G5/H5-1</f>
        <v>0.33916733760223927</v>
      </c>
      <c r="J5" s="137"/>
      <c r="K5" s="140">
        <v>4754.747029354</v>
      </c>
      <c r="L5" s="140">
        <v>4618.8850077001644</v>
      </c>
      <c r="M5" s="140">
        <v>5421.2053279966931</v>
      </c>
      <c r="N5" s="140">
        <v>6134.53</v>
      </c>
      <c r="O5" s="140">
        <v>7355.55</v>
      </c>
      <c r="P5" s="137"/>
      <c r="Q5" s="140">
        <v>1435.67</v>
      </c>
      <c r="R5" s="140">
        <v>1515.9999999999998</v>
      </c>
      <c r="S5" s="140">
        <v>1601.84</v>
      </c>
      <c r="T5" s="140">
        <v>1628.86</v>
      </c>
      <c r="U5" s="140">
        <v>1656.6299999999999</v>
      </c>
      <c r="V5" s="140">
        <v>1761.3</v>
      </c>
      <c r="W5" s="140">
        <v>1898.03</v>
      </c>
      <c r="X5" s="140">
        <v>2045.4100000000008</v>
      </c>
      <c r="Y5" s="140">
        <v>2198.37</v>
      </c>
      <c r="Z5" s="140">
        <v>2357.61</v>
      </c>
      <c r="AA5" s="140">
        <v>2562.98</v>
      </c>
      <c r="AB5" s="189"/>
    </row>
    <row r="6" spans="1:29" x14ac:dyDescent="0.35">
      <c r="A6" s="138" t="s">
        <v>169</v>
      </c>
      <c r="B6" s="140">
        <f>AA6</f>
        <v>-988.5</v>
      </c>
      <c r="C6" s="140">
        <f>Z6</f>
        <v>-932.15</v>
      </c>
      <c r="D6" s="172">
        <f t="shared" si="0"/>
        <v>6.0451644048704622E-2</v>
      </c>
      <c r="E6" s="140">
        <f>W6</f>
        <v>-809.44</v>
      </c>
      <c r="F6" s="172">
        <f t="shared" si="1"/>
        <v>0.22121466693022329</v>
      </c>
      <c r="G6" s="140">
        <v>-2808.5</v>
      </c>
      <c r="H6" s="140">
        <v>-2361.2600000000002</v>
      </c>
      <c r="I6" s="172">
        <f t="shared" si="2"/>
        <v>0.18940735031296829</v>
      </c>
      <c r="J6" s="137"/>
      <c r="K6" s="140">
        <v>-2585.04291509</v>
      </c>
      <c r="L6" s="140">
        <v>-2405.0176779620315</v>
      </c>
      <c r="M6" s="140">
        <v>-2625.8270501685342</v>
      </c>
      <c r="N6" s="140">
        <v>-2991</v>
      </c>
      <c r="O6" s="140">
        <v>-3221.83</v>
      </c>
      <c r="P6" s="137"/>
      <c r="Q6" s="140">
        <v>-700.9</v>
      </c>
      <c r="R6" s="140">
        <v>-744.13</v>
      </c>
      <c r="S6" s="140">
        <v>-772.76</v>
      </c>
      <c r="T6" s="140">
        <v>-773.21</v>
      </c>
      <c r="U6" s="140">
        <v>-775.99</v>
      </c>
      <c r="V6" s="140">
        <v>-775.83</v>
      </c>
      <c r="W6" s="140">
        <v>-809.44</v>
      </c>
      <c r="X6" s="140">
        <v>-860.56999999999971</v>
      </c>
      <c r="Y6" s="140">
        <v>-887.84</v>
      </c>
      <c r="Z6" s="140">
        <v>-932.15</v>
      </c>
      <c r="AA6" s="140">
        <v>-988.5</v>
      </c>
    </row>
    <row r="7" spans="1:29" s="26" customFormat="1" x14ac:dyDescent="0.35">
      <c r="A7" s="143" t="s">
        <v>170</v>
      </c>
      <c r="B7" s="144">
        <f>AA7</f>
        <v>1574.48</v>
      </c>
      <c r="C7" s="144">
        <f>Z7</f>
        <v>1425.46</v>
      </c>
      <c r="D7" s="75">
        <f t="shared" si="0"/>
        <v>0.10454169180475081</v>
      </c>
      <c r="E7" s="144">
        <f>W7</f>
        <v>1088.5899999999999</v>
      </c>
      <c r="F7" s="75">
        <f t="shared" si="1"/>
        <v>0.44634802818324637</v>
      </c>
      <c r="G7" s="191">
        <f t="shared" ref="G7:G38" si="3">Y7+Z7+AA7</f>
        <v>4310.4699999999993</v>
      </c>
      <c r="H7" s="191">
        <f t="shared" ref="H7:H38" si="4">U7+V7+W7</f>
        <v>2954.7</v>
      </c>
      <c r="I7" s="173">
        <f t="shared" si="2"/>
        <v>0.45885199851084701</v>
      </c>
      <c r="J7" s="145"/>
      <c r="K7" s="144">
        <f>K5+K6</f>
        <v>2169.7041142640001</v>
      </c>
      <c r="L7" s="144">
        <f>L5+L6</f>
        <v>2213.8673297381329</v>
      </c>
      <c r="M7" s="144">
        <f>M5+M6</f>
        <v>2795.3782778281588</v>
      </c>
      <c r="N7" s="144">
        <f>N5+N6</f>
        <v>3143.5299999999997</v>
      </c>
      <c r="O7" s="144">
        <f>O5+O6</f>
        <v>4133.72</v>
      </c>
      <c r="P7" s="145"/>
      <c r="Q7" s="144">
        <f t="shared" ref="Q7:Z7" si="5">Q5+Q6</f>
        <v>734.7700000000001</v>
      </c>
      <c r="R7" s="144">
        <f t="shared" si="5"/>
        <v>771.86999999999978</v>
      </c>
      <c r="S7" s="144">
        <f t="shared" si="5"/>
        <v>829.07999999999993</v>
      </c>
      <c r="T7" s="144">
        <f t="shared" si="5"/>
        <v>855.64999999999986</v>
      </c>
      <c r="U7" s="144">
        <f t="shared" si="5"/>
        <v>880.63999999999987</v>
      </c>
      <c r="V7" s="144">
        <f t="shared" si="5"/>
        <v>985.46999999999991</v>
      </c>
      <c r="W7" s="144">
        <f t="shared" si="5"/>
        <v>1088.5899999999999</v>
      </c>
      <c r="X7" s="144">
        <f t="shared" si="5"/>
        <v>1184.8400000000011</v>
      </c>
      <c r="Y7" s="144">
        <f t="shared" si="5"/>
        <v>1310.5299999999997</v>
      </c>
      <c r="Z7" s="144">
        <f t="shared" si="5"/>
        <v>1425.46</v>
      </c>
      <c r="AA7" s="144">
        <f t="shared" ref="AA7" si="6">AA5+AA6</f>
        <v>1574.48</v>
      </c>
    </row>
    <row r="8" spans="1:29" x14ac:dyDescent="0.35">
      <c r="A8" s="146" t="s">
        <v>171</v>
      </c>
      <c r="B8" s="147">
        <f>AA8</f>
        <v>1094.6423473422719</v>
      </c>
      <c r="C8" s="147">
        <f>Z8</f>
        <v>1001.0642826887309</v>
      </c>
      <c r="D8" s="174">
        <f t="shared" si="0"/>
        <v>9.3478577022249043E-2</v>
      </c>
      <c r="E8" s="147">
        <f>W8</f>
        <v>788.08230041769775</v>
      </c>
      <c r="F8" s="174">
        <f t="shared" si="1"/>
        <v>0.38899496507165798</v>
      </c>
      <c r="G8" s="192">
        <v>3033.1140129864548</v>
      </c>
      <c r="H8" s="192">
        <v>2145.991457330208</v>
      </c>
      <c r="I8" s="174">
        <f t="shared" si="2"/>
        <v>0.41338587468558763</v>
      </c>
      <c r="J8" s="137"/>
      <c r="K8" s="147">
        <f>K7-K9</f>
        <v>1924.5312372258636</v>
      </c>
      <c r="L8" s="147">
        <v>1638.0484574227396</v>
      </c>
      <c r="M8" s="147">
        <f>M7-M9</f>
        <v>2093.4051282759792</v>
      </c>
      <c r="N8" s="147">
        <v>2371.3465779136463</v>
      </c>
      <c r="O8" s="147">
        <v>3000.2813091924672</v>
      </c>
      <c r="P8" s="137"/>
      <c r="Q8" s="147">
        <v>544.11992599921098</v>
      </c>
      <c r="R8" s="147">
        <v>598.16458956922997</v>
      </c>
      <c r="S8" s="147">
        <f t="shared" ref="S8:X8" si="7">S7-S9</f>
        <v>639.23827751182648</v>
      </c>
      <c r="T8" s="147">
        <v>637.65720341950919</v>
      </c>
      <c r="U8" s="147">
        <v>633.6625991355495</v>
      </c>
      <c r="V8" s="147">
        <v>724.24655777695989</v>
      </c>
      <c r="W8" s="147">
        <v>788.08230041769775</v>
      </c>
      <c r="X8" s="147">
        <f t="shared" si="7"/>
        <v>860.09956623454605</v>
      </c>
      <c r="Y8" s="147">
        <v>937.40738295545145</v>
      </c>
      <c r="Z8" s="147">
        <v>1001.0642826887309</v>
      </c>
      <c r="AA8" s="147">
        <v>1094.6423473422719</v>
      </c>
    </row>
    <row r="9" spans="1:29" x14ac:dyDescent="0.35">
      <c r="A9" s="146" t="s">
        <v>172</v>
      </c>
      <c r="B9" s="147">
        <f>AA9</f>
        <v>479.83709073589841</v>
      </c>
      <c r="C9" s="147">
        <f>Z9</f>
        <v>424.38387928462021</v>
      </c>
      <c r="D9" s="174">
        <f t="shared" si="0"/>
        <v>0.13066757282287722</v>
      </c>
      <c r="E9" s="147">
        <f>W9</f>
        <v>300.50224660690918</v>
      </c>
      <c r="F9" s="174">
        <f t="shared" si="1"/>
        <v>0.59678370512676882</v>
      </c>
      <c r="G9" s="192">
        <v>1277.3464193092263</v>
      </c>
      <c r="H9" s="192">
        <v>808.7021998682394</v>
      </c>
      <c r="I9" s="174">
        <f t="shared" si="2"/>
        <v>0.57950160085794544</v>
      </c>
      <c r="J9" s="137"/>
      <c r="K9" s="147">
        <v>245.17287703813656</v>
      </c>
      <c r="L9" s="147">
        <v>575.81887231539372</v>
      </c>
      <c r="M9" s="147">
        <v>701.97314955217973</v>
      </c>
      <c r="N9" s="147">
        <v>772.1829412304603</v>
      </c>
      <c r="O9" s="147">
        <v>1133.4426336336944</v>
      </c>
      <c r="P9" s="137"/>
      <c r="Q9" s="147">
        <v>190.64055880384552</v>
      </c>
      <c r="R9" s="147">
        <v>173.70244293515347</v>
      </c>
      <c r="S9" s="147">
        <v>189.84172248817342</v>
      </c>
      <c r="T9" s="147">
        <v>217.99821700328806</v>
      </c>
      <c r="U9" s="147">
        <v>246.97076565027737</v>
      </c>
      <c r="V9" s="147">
        <v>261.22918761105285</v>
      </c>
      <c r="W9" s="147">
        <v>300.50224660690918</v>
      </c>
      <c r="X9" s="147">
        <v>324.74043376545501</v>
      </c>
      <c r="Y9" s="147">
        <v>373.12544928870773</v>
      </c>
      <c r="Z9" s="147">
        <v>424.38387928462021</v>
      </c>
      <c r="AA9" s="147">
        <v>479.83709073589841</v>
      </c>
    </row>
    <row r="10" spans="1:29" x14ac:dyDescent="0.35">
      <c r="A10" s="31"/>
      <c r="B10" s="175"/>
      <c r="C10" s="175"/>
      <c r="D10" s="175"/>
      <c r="E10" s="175"/>
      <c r="F10" s="175"/>
      <c r="G10" s="175"/>
      <c r="H10" s="192"/>
      <c r="I10" s="175"/>
      <c r="J10" s="137"/>
      <c r="K10" s="148"/>
      <c r="L10" s="148"/>
      <c r="M10" s="148"/>
      <c r="N10" s="148"/>
      <c r="O10" s="148"/>
      <c r="P10" s="137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</row>
    <row r="11" spans="1:29" x14ac:dyDescent="0.35">
      <c r="A11" s="138" t="s">
        <v>173</v>
      </c>
      <c r="B11" s="140">
        <f>AA11</f>
        <v>-18.38</v>
      </c>
      <c r="C11" s="140">
        <f>Z11</f>
        <v>11.72</v>
      </c>
      <c r="D11" s="171">
        <f>IFERROR(B11/C11-1,0)</f>
        <v>-2.5682593856655291</v>
      </c>
      <c r="E11" s="142">
        <f>W11</f>
        <v>149.9</v>
      </c>
      <c r="F11" s="171">
        <f t="shared" ref="F11:F13" si="8">B11/E11-1</f>
        <v>-1.1226150767178118</v>
      </c>
      <c r="G11" s="140">
        <v>-47.86</v>
      </c>
      <c r="H11" s="142">
        <v>507</v>
      </c>
      <c r="I11" s="171">
        <f t="shared" ref="I11:I13" si="9">G11/H11-1</f>
        <v>-1.0943984220907297</v>
      </c>
      <c r="J11" s="137"/>
      <c r="K11" s="142">
        <v>0</v>
      </c>
      <c r="L11" s="142">
        <v>105.83870683866508</v>
      </c>
      <c r="M11" s="142">
        <v>129.76562035454702</v>
      </c>
      <c r="N11" s="142">
        <v>411.22739174899999</v>
      </c>
      <c r="O11" s="142">
        <v>513.80999999999995</v>
      </c>
      <c r="P11" s="137"/>
      <c r="Q11" s="142">
        <v>47.58</v>
      </c>
      <c r="R11" s="142">
        <v>89.67</v>
      </c>
      <c r="S11" s="142">
        <v>117.83</v>
      </c>
      <c r="T11" s="142">
        <v>156.15</v>
      </c>
      <c r="U11" s="142">
        <v>199.1</v>
      </c>
      <c r="V11" s="142">
        <v>158</v>
      </c>
      <c r="W11" s="142">
        <v>149.9</v>
      </c>
      <c r="X11" s="142">
        <v>6.8099999999999454</v>
      </c>
      <c r="Y11" s="140">
        <v>-41.209039637426294</v>
      </c>
      <c r="Z11" s="139">
        <v>11.72</v>
      </c>
      <c r="AA11" s="140">
        <v>-18.38</v>
      </c>
    </row>
    <row r="12" spans="1:29" x14ac:dyDescent="0.35">
      <c r="A12" s="149" t="s">
        <v>174</v>
      </c>
      <c r="B12" s="140">
        <f>AA12</f>
        <v>-1.7759596559999986</v>
      </c>
      <c r="C12" s="142">
        <f>Z12</f>
        <v>17.436083834000002</v>
      </c>
      <c r="D12" s="171">
        <f t="shared" ref="D12:D13" si="10">B12/C12-1</f>
        <v>-1.1018554207990738</v>
      </c>
      <c r="E12" s="142">
        <f>W12</f>
        <v>7.2898525940000001</v>
      </c>
      <c r="F12" s="171">
        <f t="shared" si="8"/>
        <v>-1.2436207911064927</v>
      </c>
      <c r="G12" s="142">
        <v>30.525283569000003</v>
      </c>
      <c r="H12" s="142">
        <v>14.139900576</v>
      </c>
      <c r="I12" s="171">
        <f t="shared" si="9"/>
        <v>1.158804682177986</v>
      </c>
      <c r="J12" s="137"/>
      <c r="K12" s="142">
        <v>8.3418934250000003</v>
      </c>
      <c r="L12" s="142">
        <v>26.555558328</v>
      </c>
      <c r="M12" s="142">
        <v>21.076174399999999</v>
      </c>
      <c r="N12" s="142">
        <v>10.902481775</v>
      </c>
      <c r="O12" s="142">
        <v>29.636848071999999</v>
      </c>
      <c r="P12" s="137"/>
      <c r="Q12" s="142">
        <v>2.6563075999999999</v>
      </c>
      <c r="R12" s="142">
        <v>2.2044104</v>
      </c>
      <c r="S12" s="142">
        <v>2.5252378000000002</v>
      </c>
      <c r="T12" s="142">
        <v>3.516525975</v>
      </c>
      <c r="U12" s="142">
        <v>3.127423737</v>
      </c>
      <c r="V12" s="142">
        <v>3.722624245</v>
      </c>
      <c r="W12" s="142">
        <v>7.2898525940000001</v>
      </c>
      <c r="X12" s="142">
        <v>15.496947496000001</v>
      </c>
      <c r="Y12" s="142">
        <v>14.865159390999999</v>
      </c>
      <c r="Z12" s="142">
        <v>17.436083834000002</v>
      </c>
      <c r="AA12" s="140">
        <v>-1.7759596559999986</v>
      </c>
    </row>
    <row r="13" spans="1:29" x14ac:dyDescent="0.35">
      <c r="A13" s="69" t="s">
        <v>175</v>
      </c>
      <c r="B13" s="150">
        <f>AA13</f>
        <v>459.68113107989842</v>
      </c>
      <c r="C13" s="150">
        <f>Z13</f>
        <v>453.53996311862022</v>
      </c>
      <c r="D13" s="176">
        <f t="shared" si="10"/>
        <v>1.3540522248691067E-2</v>
      </c>
      <c r="E13" s="150">
        <f>W13</f>
        <v>457.69209920090924</v>
      </c>
      <c r="F13" s="176">
        <f t="shared" si="8"/>
        <v>4.3457859169120372E-3</v>
      </c>
      <c r="G13" s="150">
        <f t="shared" si="3"/>
        <v>1260.0026632408001</v>
      </c>
      <c r="H13" s="150">
        <f t="shared" si="4"/>
        <v>1329.8421004442396</v>
      </c>
      <c r="I13" s="176">
        <f t="shared" si="9"/>
        <v>-5.2517089946324758E-2</v>
      </c>
      <c r="J13" s="137"/>
      <c r="K13" s="150">
        <f>K9+K11+K12</f>
        <v>253.51477046313656</v>
      </c>
      <c r="L13" s="150">
        <f>L9+L11+L12</f>
        <v>708.21313748205876</v>
      </c>
      <c r="M13" s="150">
        <f>M9+M11+M12</f>
        <v>852.81494430672672</v>
      </c>
      <c r="N13" s="150">
        <f>N9+N11+N12</f>
        <v>1194.3128147544603</v>
      </c>
      <c r="O13" s="150">
        <f>O9+O11+O12</f>
        <v>1676.8894817056944</v>
      </c>
      <c r="P13" s="137"/>
      <c r="Q13" s="150">
        <f t="shared" ref="Q13:Z13" si="11">Q9+Q11+Q12</f>
        <v>240.8768664038455</v>
      </c>
      <c r="R13" s="150">
        <f t="shared" si="11"/>
        <v>265.57685333515343</v>
      </c>
      <c r="S13" s="150">
        <f t="shared" si="11"/>
        <v>310.19696028817344</v>
      </c>
      <c r="T13" s="150">
        <f t="shared" si="11"/>
        <v>377.66474297828807</v>
      </c>
      <c r="U13" s="150">
        <f t="shared" si="11"/>
        <v>449.19818938727741</v>
      </c>
      <c r="V13" s="150">
        <f t="shared" si="11"/>
        <v>422.95181185605287</v>
      </c>
      <c r="W13" s="150">
        <f t="shared" si="11"/>
        <v>457.69209920090924</v>
      </c>
      <c r="X13" s="150">
        <f t="shared" si="11"/>
        <v>347.04738126145497</v>
      </c>
      <c r="Y13" s="150">
        <f t="shared" si="11"/>
        <v>346.78156904228143</v>
      </c>
      <c r="Z13" s="150">
        <f t="shared" si="11"/>
        <v>453.53996311862022</v>
      </c>
      <c r="AA13" s="150">
        <f t="shared" ref="AA13" si="12">AA9+AA11+AA12</f>
        <v>459.68113107989842</v>
      </c>
    </row>
    <row r="14" spans="1:29" x14ac:dyDescent="0.35">
      <c r="A14" s="31"/>
      <c r="B14" s="151"/>
      <c r="C14" s="151"/>
      <c r="D14" s="177"/>
      <c r="E14" s="151"/>
      <c r="F14" s="175"/>
      <c r="G14" s="151"/>
      <c r="H14" s="151"/>
      <c r="I14" s="175"/>
      <c r="J14" s="137"/>
      <c r="K14" s="152"/>
      <c r="L14" s="152"/>
      <c r="M14" s="152"/>
      <c r="N14" s="152"/>
      <c r="O14" s="152"/>
      <c r="P14" s="137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</row>
    <row r="15" spans="1:29" x14ac:dyDescent="0.35">
      <c r="A15" s="138" t="s">
        <v>176</v>
      </c>
      <c r="B15" s="142">
        <f>AA15</f>
        <v>86.271637854999994</v>
      </c>
      <c r="C15" s="142">
        <f>Z15</f>
        <v>86.707474311000013</v>
      </c>
      <c r="D15" s="171">
        <f t="shared" ref="D15" si="13">B15/C15-1</f>
        <v>-5.0265154124634615E-3</v>
      </c>
      <c r="E15" s="142">
        <f>W15</f>
        <v>49.013210329000025</v>
      </c>
      <c r="F15" s="171">
        <f t="shared" ref="F15" si="14">B15/E15-1</f>
        <v>0.76017113092375799</v>
      </c>
      <c r="G15" s="142">
        <v>242.99843612899997</v>
      </c>
      <c r="H15" s="142">
        <v>121.88734746900002</v>
      </c>
      <c r="I15" s="171">
        <f t="shared" ref="I15" si="15">G15/H15-1</f>
        <v>0.99363134217686122</v>
      </c>
      <c r="J15" s="137"/>
      <c r="K15" s="142">
        <v>122.68065984423728</v>
      </c>
      <c r="L15" s="142">
        <v>91.950270151999987</v>
      </c>
      <c r="M15" s="142">
        <v>90.179160388999989</v>
      </c>
      <c r="N15" s="142">
        <v>142.29578759199998</v>
      </c>
      <c r="O15" s="142">
        <v>198.88311098200001</v>
      </c>
      <c r="P15" s="137"/>
      <c r="Q15" s="142">
        <v>22.263003605999998</v>
      </c>
      <c r="R15" s="142">
        <v>33.796996921999998</v>
      </c>
      <c r="S15" s="142">
        <v>37.059533756999976</v>
      </c>
      <c r="T15" s="142">
        <v>49.176253307000003</v>
      </c>
      <c r="U15" s="142">
        <v>40.670940483999999</v>
      </c>
      <c r="V15" s="142">
        <v>32.203196655999996</v>
      </c>
      <c r="W15" s="142">
        <v>49.013210329000025</v>
      </c>
      <c r="X15" s="142">
        <v>76.994323470999987</v>
      </c>
      <c r="Y15" s="142">
        <v>70.019323963000005</v>
      </c>
      <c r="Z15" s="142">
        <v>86.707474311000013</v>
      </c>
      <c r="AA15" s="140">
        <v>86.271637854999994</v>
      </c>
      <c r="AB15" s="153"/>
    </row>
    <row r="16" spans="1:29" x14ac:dyDescent="0.35">
      <c r="A16" s="138" t="s">
        <v>177</v>
      </c>
      <c r="B16" s="142">
        <f>AA16</f>
        <v>0</v>
      </c>
      <c r="C16" s="142">
        <f>Z16</f>
        <v>0</v>
      </c>
      <c r="D16" s="171"/>
      <c r="E16" s="142">
        <f>W16</f>
        <v>0</v>
      </c>
      <c r="F16" s="171"/>
      <c r="G16" s="142">
        <v>0.04</v>
      </c>
      <c r="H16" s="142">
        <f t="shared" si="4"/>
        <v>0</v>
      </c>
      <c r="I16" s="171"/>
      <c r="J16" s="137"/>
      <c r="K16" s="139">
        <v>80.023585144000009</v>
      </c>
      <c r="L16" s="139">
        <v>1.0900552740000009</v>
      </c>
      <c r="M16" s="139">
        <v>5.9444803999999998</v>
      </c>
      <c r="N16" s="139">
        <v>0</v>
      </c>
      <c r="O16" s="139">
        <v>0</v>
      </c>
      <c r="P16" s="137"/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0.04</v>
      </c>
      <c r="Z16" s="139">
        <v>0</v>
      </c>
      <c r="AA16" s="139">
        <v>0</v>
      </c>
      <c r="AB16" s="141"/>
      <c r="AC16" s="189"/>
    </row>
    <row r="17" spans="1:29" x14ac:dyDescent="0.35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89"/>
      <c r="AC17" s="189"/>
    </row>
    <row r="18" spans="1:29" x14ac:dyDescent="0.35">
      <c r="A18" s="155" t="s">
        <v>178</v>
      </c>
      <c r="B18" s="156">
        <f>AA18</f>
        <v>46.88</v>
      </c>
      <c r="C18" s="156">
        <f>Z18</f>
        <v>58.03</v>
      </c>
      <c r="D18" s="178">
        <f t="shared" ref="D18" si="16">B18/C18-1</f>
        <v>-0.19214199551955879</v>
      </c>
      <c r="E18" s="156">
        <f>W18</f>
        <v>23.61</v>
      </c>
      <c r="F18" s="178">
        <f t="shared" ref="F18" si="17">B18/E18-1</f>
        <v>0.98559932232105063</v>
      </c>
      <c r="G18" s="156">
        <v>175.83</v>
      </c>
      <c r="H18" s="156">
        <v>93.16</v>
      </c>
      <c r="I18" s="178">
        <f t="shared" ref="I18" si="18">G18/H18-1</f>
        <v>0.88739802490339215</v>
      </c>
      <c r="J18" s="137"/>
      <c r="K18" s="156">
        <v>107.08206208899999</v>
      </c>
      <c r="L18" s="156">
        <v>81.805229058604255</v>
      </c>
      <c r="M18" s="156">
        <v>149.91164849301538</v>
      </c>
      <c r="N18" s="156">
        <v>168.88</v>
      </c>
      <c r="O18" s="156">
        <v>188.26</v>
      </c>
      <c r="P18" s="137"/>
      <c r="Q18" s="156">
        <v>17.309999999999999</v>
      </c>
      <c r="R18" s="156">
        <v>45.71</v>
      </c>
      <c r="S18" s="156">
        <v>45.46</v>
      </c>
      <c r="T18" s="156">
        <v>60.4</v>
      </c>
      <c r="U18" s="156">
        <v>44.42</v>
      </c>
      <c r="V18" s="156">
        <v>25.14</v>
      </c>
      <c r="W18" s="156">
        <v>23.61</v>
      </c>
      <c r="X18" s="156">
        <v>95.1</v>
      </c>
      <c r="Y18" s="156">
        <v>70.92</v>
      </c>
      <c r="Z18" s="156">
        <v>58.03</v>
      </c>
      <c r="AA18" s="156">
        <v>46.88</v>
      </c>
    </row>
    <row r="19" spans="1:29" x14ac:dyDescent="0.35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</row>
    <row r="20" spans="1:29" x14ac:dyDescent="0.35">
      <c r="A20" s="157" t="s">
        <v>179</v>
      </c>
      <c r="B20" s="158">
        <f>AA20</f>
        <v>1094.6423473422719</v>
      </c>
      <c r="C20" s="158">
        <f>Z20</f>
        <v>1001.0642826887309</v>
      </c>
      <c r="D20" s="179">
        <f t="shared" ref="D20:D22" si="19">B20/C20-1</f>
        <v>9.3478577022249043E-2</v>
      </c>
      <c r="E20" s="158">
        <f>W20</f>
        <v>788.08230041769775</v>
      </c>
      <c r="F20" s="179">
        <f t="shared" ref="F20:F22" si="20">B20/E20-1</f>
        <v>0.38899496507165798</v>
      </c>
      <c r="G20" s="158">
        <f>G8</f>
        <v>3033.1140129864548</v>
      </c>
      <c r="H20" s="158">
        <f>H8</f>
        <v>2145.991457330208</v>
      </c>
      <c r="I20" s="179">
        <f t="shared" ref="I20:I22" si="21">G20/H20-1</f>
        <v>0.41338587468558763</v>
      </c>
      <c r="J20" s="137"/>
      <c r="K20" s="158">
        <v>1917.9459974529029</v>
      </c>
      <c r="L20" s="158">
        <f>L8</f>
        <v>1638.0484574227396</v>
      </c>
      <c r="M20" s="158">
        <v>2110.9026282759792</v>
      </c>
      <c r="N20" s="158">
        <f>N8</f>
        <v>2371.3465779136463</v>
      </c>
      <c r="O20" s="158">
        <f>O8</f>
        <v>3000.2813091924672</v>
      </c>
      <c r="P20" s="137"/>
      <c r="Q20" s="158">
        <f t="shared" ref="Q20:Y20" si="22">Q8</f>
        <v>544.11992599921098</v>
      </c>
      <c r="R20" s="158">
        <f t="shared" si="22"/>
        <v>598.16458956922997</v>
      </c>
      <c r="S20" s="158">
        <f t="shared" si="22"/>
        <v>639.23827751182648</v>
      </c>
      <c r="T20" s="158">
        <f t="shared" si="22"/>
        <v>637.65720341950919</v>
      </c>
      <c r="U20" s="158">
        <f t="shared" si="22"/>
        <v>633.6625991355495</v>
      </c>
      <c r="V20" s="158">
        <f t="shared" si="22"/>
        <v>724.24655777695989</v>
      </c>
      <c r="W20" s="158">
        <f t="shared" si="22"/>
        <v>788.08230041769775</v>
      </c>
      <c r="X20" s="158">
        <f t="shared" si="22"/>
        <v>860.09956623454605</v>
      </c>
      <c r="Y20" s="158">
        <f t="shared" si="22"/>
        <v>937.40738295545145</v>
      </c>
      <c r="Z20" s="158">
        <f t="shared" ref="Z20:AA20" si="23">Z8</f>
        <v>1001.0642826887309</v>
      </c>
      <c r="AA20" s="158">
        <f t="shared" si="23"/>
        <v>1094.6423473422719</v>
      </c>
    </row>
    <row r="21" spans="1:29" x14ac:dyDescent="0.35">
      <c r="A21" s="159" t="s">
        <v>180</v>
      </c>
      <c r="B21" s="158">
        <f>AA21</f>
        <v>592.83276893489835</v>
      </c>
      <c r="C21" s="158">
        <f>Z21</f>
        <v>598.27743742962025</v>
      </c>
      <c r="D21" s="179">
        <f t="shared" si="19"/>
        <v>-9.1005746733719972E-3</v>
      </c>
      <c r="E21" s="158">
        <f>W21</f>
        <v>530.3153095299092</v>
      </c>
      <c r="F21" s="179">
        <f t="shared" si="20"/>
        <v>0.11788733661188644</v>
      </c>
      <c r="G21" s="158">
        <f t="shared" ref="G21:H21" si="24">G13+G15+G16+G18</f>
        <v>1678.8710993698</v>
      </c>
      <c r="H21" s="158">
        <f t="shared" si="24"/>
        <v>1544.8894479132398</v>
      </c>
      <c r="I21" s="179">
        <f t="shared" si="21"/>
        <v>8.6725721143047441E-2</v>
      </c>
      <c r="J21" s="137"/>
      <c r="K21" s="158">
        <v>631.23024656310395</v>
      </c>
      <c r="L21" s="158">
        <f>L13+L15+L16+L18</f>
        <v>883.05869196666299</v>
      </c>
      <c r="M21" s="158">
        <v>1079.919501040742</v>
      </c>
      <c r="N21" s="158">
        <f>N13+N15+N16+N18</f>
        <v>1505.4886023464601</v>
      </c>
      <c r="O21" s="158">
        <f>O13+O15+O16+O18</f>
        <v>2064.0325926876944</v>
      </c>
      <c r="P21" s="137"/>
      <c r="Q21" s="158">
        <f t="shared" ref="Q21:Y21" si="25">Q13+Q15+Q16+Q18</f>
        <v>280.44987000984548</v>
      </c>
      <c r="R21" s="158">
        <f t="shared" si="25"/>
        <v>345.08385025715341</v>
      </c>
      <c r="S21" s="158">
        <f t="shared" si="25"/>
        <v>392.71649404517342</v>
      </c>
      <c r="T21" s="158">
        <f t="shared" si="25"/>
        <v>487.24099628528808</v>
      </c>
      <c r="U21" s="158">
        <f t="shared" si="25"/>
        <v>534.2891298712774</v>
      </c>
      <c r="V21" s="158">
        <f t="shared" si="25"/>
        <v>480.29500851205285</v>
      </c>
      <c r="W21" s="158">
        <f t="shared" si="25"/>
        <v>530.3153095299092</v>
      </c>
      <c r="X21" s="158">
        <f t="shared" si="25"/>
        <v>519.14170473245497</v>
      </c>
      <c r="Y21" s="158">
        <f t="shared" si="25"/>
        <v>487.76089300528145</v>
      </c>
      <c r="Z21" s="158">
        <f t="shared" ref="Z21:AA21" si="26">Z13+Z15+Z16+Z18</f>
        <v>598.27743742962025</v>
      </c>
      <c r="AA21" s="158">
        <f t="shared" si="26"/>
        <v>592.83276893489835</v>
      </c>
    </row>
    <row r="22" spans="1:29" x14ac:dyDescent="0.35">
      <c r="A22" s="130" t="s">
        <v>181</v>
      </c>
      <c r="B22" s="160">
        <f>AA22</f>
        <v>1687.475678199</v>
      </c>
      <c r="C22" s="160">
        <f>Z22</f>
        <v>1599.3535581450001</v>
      </c>
      <c r="D22" s="180">
        <f t="shared" si="19"/>
        <v>5.509858630396125E-2</v>
      </c>
      <c r="E22" s="160">
        <f>W22</f>
        <v>1318.397609947607</v>
      </c>
      <c r="F22" s="180">
        <f t="shared" si="20"/>
        <v>0.27994443062291374</v>
      </c>
      <c r="G22" s="160">
        <f>G20+G21</f>
        <v>4711.9851123562548</v>
      </c>
      <c r="H22" s="160">
        <f>H20+H21</f>
        <v>3690.8809052434481</v>
      </c>
      <c r="I22" s="180">
        <f t="shared" si="21"/>
        <v>0.27665596190388464</v>
      </c>
      <c r="J22" s="137"/>
      <c r="K22" s="160">
        <f>K7+K11+K12+K15+K16+K18</f>
        <v>2487.8323147662372</v>
      </c>
      <c r="L22" s="160">
        <f>L7+L11+L12+L15+L16+L18</f>
        <v>2521.1071493894024</v>
      </c>
      <c r="M22" s="160">
        <v>3190.8221293167212</v>
      </c>
      <c r="N22" s="160">
        <f>SUM(N20:N21)</f>
        <v>3876.8351802601064</v>
      </c>
      <c r="O22" s="160">
        <f>SUM(O20:O21)</f>
        <v>5064.3139018801612</v>
      </c>
      <c r="P22" s="137"/>
      <c r="Q22" s="160">
        <f t="shared" ref="Q22:R22" si="27">SUM(Q20:Q21)</f>
        <v>824.56979600905652</v>
      </c>
      <c r="R22" s="160">
        <f t="shared" si="27"/>
        <v>943.24843982638345</v>
      </c>
      <c r="S22" s="160">
        <f>SUM(S20:S21)</f>
        <v>1031.954771557</v>
      </c>
      <c r="T22" s="160">
        <f t="shared" ref="T22:X22" si="28">SUM(T20:T21)</f>
        <v>1124.8981997047972</v>
      </c>
      <c r="U22" s="160">
        <f t="shared" si="28"/>
        <v>1167.951729006827</v>
      </c>
      <c r="V22" s="160">
        <f t="shared" si="28"/>
        <v>1204.5415662890127</v>
      </c>
      <c r="W22" s="160">
        <f t="shared" si="28"/>
        <v>1318.397609947607</v>
      </c>
      <c r="X22" s="160">
        <f t="shared" si="28"/>
        <v>1379.2412709670011</v>
      </c>
      <c r="Y22" s="160">
        <f>Y7+Y11+Y12+Y15+Y16+Y18</f>
        <v>1425.1654437165735</v>
      </c>
      <c r="Z22" s="160">
        <f>Z7+Z11+Z12+Z15+Z16+Z18</f>
        <v>1599.3535581450001</v>
      </c>
      <c r="AA22" s="160">
        <f>AA7+AA11+AA12+AA15+AA16+AA18</f>
        <v>1687.475678199</v>
      </c>
    </row>
    <row r="23" spans="1:29" x14ac:dyDescent="0.35">
      <c r="B23" s="137"/>
      <c r="C23" s="137"/>
      <c r="D23" s="137"/>
      <c r="E23" s="137"/>
      <c r="F23" s="137"/>
      <c r="G23" s="137"/>
      <c r="H23" s="137"/>
      <c r="I23" s="137"/>
      <c r="J23" s="137"/>
      <c r="K23" s="161"/>
      <c r="L23" s="161"/>
      <c r="M23" s="161"/>
      <c r="N23" s="161"/>
      <c r="O23" s="161"/>
      <c r="P23" s="137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1:29" x14ac:dyDescent="0.35">
      <c r="A24" s="138" t="s">
        <v>182</v>
      </c>
      <c r="B24" s="140">
        <f>AA24</f>
        <v>-433.90999999999997</v>
      </c>
      <c r="C24" s="140">
        <f>Z24</f>
        <v>-415.32</v>
      </c>
      <c r="D24" s="181">
        <f t="shared" ref="D24:D27" si="29">B24/C24-1</f>
        <v>4.4760666474044086E-2</v>
      </c>
      <c r="E24" s="140">
        <f>W24</f>
        <v>-333.36</v>
      </c>
      <c r="F24" s="181">
        <f t="shared" ref="F24:F27" si="30">B24/E24-1</f>
        <v>0.30162586993040552</v>
      </c>
      <c r="G24" s="140">
        <v>-1229.2</v>
      </c>
      <c r="H24" s="140">
        <v>-963.95</v>
      </c>
      <c r="I24" s="181">
        <f t="shared" ref="I24:I27" si="31">G24/H24-1</f>
        <v>0.27516987395611814</v>
      </c>
      <c r="J24" s="137"/>
      <c r="K24" s="140">
        <v>-690.10808591599994</v>
      </c>
      <c r="L24" s="140">
        <v>-746.09192211499987</v>
      </c>
      <c r="M24" s="140">
        <v>-723.09173331500006</v>
      </c>
      <c r="N24" s="140">
        <v>-930.74</v>
      </c>
      <c r="O24" s="140">
        <v>-1329.5</v>
      </c>
      <c r="P24" s="137"/>
      <c r="Q24" s="140">
        <v>-196.42</v>
      </c>
      <c r="R24" s="140">
        <v>-226.91</v>
      </c>
      <c r="S24" s="140">
        <v>-241.5</v>
      </c>
      <c r="T24" s="140">
        <v>-265.91000000000003</v>
      </c>
      <c r="U24" s="140">
        <v>-306.88</v>
      </c>
      <c r="V24" s="140">
        <v>-323.70999999999998</v>
      </c>
      <c r="W24" s="140">
        <v>-333.36</v>
      </c>
      <c r="X24" s="140">
        <v>-365.54999999999995</v>
      </c>
      <c r="Y24" s="140">
        <v>-379.98</v>
      </c>
      <c r="Z24" s="140">
        <v>-415.32</v>
      </c>
      <c r="AA24" s="140">
        <v>-433.90999999999997</v>
      </c>
    </row>
    <row r="25" spans="1:29" x14ac:dyDescent="0.35">
      <c r="A25" s="138" t="s">
        <v>183</v>
      </c>
      <c r="B25" s="140">
        <f>AA25</f>
        <v>-44.84</v>
      </c>
      <c r="C25" s="140">
        <f>Z25</f>
        <v>-43.26</v>
      </c>
      <c r="D25" s="181">
        <f t="shared" si="29"/>
        <v>3.6523347202958911E-2</v>
      </c>
      <c r="E25" s="140">
        <f>W25</f>
        <v>-39.39</v>
      </c>
      <c r="F25" s="181">
        <f t="shared" si="30"/>
        <v>0.13835998984513842</v>
      </c>
      <c r="G25" s="140">
        <v>-130.32</v>
      </c>
      <c r="H25" s="140">
        <v>-110.5</v>
      </c>
      <c r="I25" s="181">
        <f t="shared" si="31"/>
        <v>0.17936651583710406</v>
      </c>
      <c r="J25" s="137"/>
      <c r="K25" s="140">
        <v>-31.848879955000001</v>
      </c>
      <c r="L25" s="140">
        <v>-105.64906803593111</v>
      </c>
      <c r="M25" s="140">
        <v>-105.67603666851799</v>
      </c>
      <c r="N25" s="140">
        <v>-121.7</v>
      </c>
      <c r="O25" s="140">
        <v>-152.59</v>
      </c>
      <c r="P25" s="137"/>
      <c r="Q25" s="140">
        <v>-28.1</v>
      </c>
      <c r="R25" s="140">
        <v>-29.83</v>
      </c>
      <c r="S25" s="140">
        <v>-30.47</v>
      </c>
      <c r="T25" s="140">
        <v>-33.29</v>
      </c>
      <c r="U25" s="140">
        <v>-34.35</v>
      </c>
      <c r="V25" s="140">
        <v>-36.75</v>
      </c>
      <c r="W25" s="140">
        <v>-39.39</v>
      </c>
      <c r="X25" s="140">
        <v>-42.09</v>
      </c>
      <c r="Y25" s="140">
        <v>-42.22</v>
      </c>
      <c r="Z25" s="140">
        <v>-43.26</v>
      </c>
      <c r="AA25" s="140">
        <v>-44.84</v>
      </c>
    </row>
    <row r="26" spans="1:29" x14ac:dyDescent="0.35">
      <c r="A26" s="138" t="s">
        <v>184</v>
      </c>
      <c r="B26" s="140">
        <f>AA26</f>
        <v>-248.44</v>
      </c>
      <c r="C26" s="140">
        <f>Z26</f>
        <v>-218.68</v>
      </c>
      <c r="D26" s="181">
        <f t="shared" si="29"/>
        <v>0.13608926284982625</v>
      </c>
      <c r="E26" s="140">
        <f>W26</f>
        <v>-193.98</v>
      </c>
      <c r="F26" s="181">
        <f t="shared" si="30"/>
        <v>0.28075059284462323</v>
      </c>
      <c r="G26" s="140">
        <v>-678.09</v>
      </c>
      <c r="H26" s="140">
        <v>-559.02</v>
      </c>
      <c r="I26" s="181">
        <f t="shared" si="31"/>
        <v>0.2129977460555974</v>
      </c>
      <c r="J26" s="137"/>
      <c r="K26" s="140">
        <v>-451.39341535299997</v>
      </c>
      <c r="L26" s="140">
        <v>-416.00237332699993</v>
      </c>
      <c r="M26" s="140">
        <v>-361.67599658100005</v>
      </c>
      <c r="N26" s="140">
        <v>-539.38</v>
      </c>
      <c r="O26" s="140">
        <v>-764.54</v>
      </c>
      <c r="P26" s="137"/>
      <c r="Q26" s="140">
        <v>-90.72999999999999</v>
      </c>
      <c r="R26" s="140">
        <v>-130.75</v>
      </c>
      <c r="S26" s="140">
        <v>-148.66</v>
      </c>
      <c r="T26" s="140">
        <v>-169.26</v>
      </c>
      <c r="U26" s="140">
        <v>-175.32999999999998</v>
      </c>
      <c r="V26" s="140">
        <v>-189.69</v>
      </c>
      <c r="W26" s="140">
        <v>-193.98</v>
      </c>
      <c r="X26" s="140">
        <v>-205.51999999999998</v>
      </c>
      <c r="Y26" s="140">
        <v>-210.98</v>
      </c>
      <c r="Z26" s="140">
        <v>-218.68</v>
      </c>
      <c r="AA26" s="140">
        <v>-248.44</v>
      </c>
    </row>
    <row r="27" spans="1:29" x14ac:dyDescent="0.35">
      <c r="A27" s="162" t="s">
        <v>185</v>
      </c>
      <c r="B27" s="163">
        <f>AA27</f>
        <v>-727.19</v>
      </c>
      <c r="C27" s="163">
        <f>Z27</f>
        <v>-677.26</v>
      </c>
      <c r="D27" s="182">
        <f t="shared" si="29"/>
        <v>7.3723533059681712E-2</v>
      </c>
      <c r="E27" s="163">
        <f>W27</f>
        <v>-566.73</v>
      </c>
      <c r="F27" s="182">
        <f t="shared" si="30"/>
        <v>0.28313306159899776</v>
      </c>
      <c r="G27" s="163">
        <f>SUM(G24:G26)</f>
        <v>-2037.6100000000001</v>
      </c>
      <c r="H27" s="163">
        <f>SUM(H24:H26)</f>
        <v>-1633.47</v>
      </c>
      <c r="I27" s="182">
        <f t="shared" si="31"/>
        <v>0.24741195124489579</v>
      </c>
      <c r="J27" s="137"/>
      <c r="K27" s="163">
        <f>SUM(K24:K26)</f>
        <v>-1173.3503812239999</v>
      </c>
      <c r="L27" s="163">
        <f t="shared" ref="L27:Z27" si="32">SUM(L24:L26)</f>
        <v>-1267.7433634779309</v>
      </c>
      <c r="M27" s="163">
        <f t="shared" si="32"/>
        <v>-1190.4437665645182</v>
      </c>
      <c r="N27" s="163">
        <f t="shared" si="32"/>
        <v>-1591.8200000000002</v>
      </c>
      <c r="O27" s="163">
        <f t="shared" si="32"/>
        <v>-2246.63</v>
      </c>
      <c r="P27" s="137"/>
      <c r="Q27" s="163">
        <f t="shared" si="32"/>
        <v>-315.25</v>
      </c>
      <c r="R27" s="163">
        <f t="shared" si="32"/>
        <v>-387.49</v>
      </c>
      <c r="S27" s="163">
        <f t="shared" si="32"/>
        <v>-420.63</v>
      </c>
      <c r="T27" s="163">
        <f t="shared" si="32"/>
        <v>-468.46000000000004</v>
      </c>
      <c r="U27" s="163">
        <f t="shared" si="32"/>
        <v>-516.55999999999995</v>
      </c>
      <c r="V27" s="163">
        <f t="shared" si="32"/>
        <v>-550.15</v>
      </c>
      <c r="W27" s="163">
        <f t="shared" si="32"/>
        <v>-566.73</v>
      </c>
      <c r="X27" s="163">
        <f t="shared" si="32"/>
        <v>-613.16</v>
      </c>
      <c r="Y27" s="163">
        <f t="shared" si="32"/>
        <v>-633.18000000000006</v>
      </c>
      <c r="Z27" s="163">
        <f t="shared" si="32"/>
        <v>-677.26</v>
      </c>
      <c r="AA27" s="163">
        <f t="shared" ref="AA27" si="33">SUM(AA24:AA26)</f>
        <v>-727.19</v>
      </c>
    </row>
    <row r="28" spans="1:29" x14ac:dyDescent="0.35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</row>
    <row r="29" spans="1:29" x14ac:dyDescent="0.35">
      <c r="A29" s="164" t="s">
        <v>186</v>
      </c>
      <c r="B29" s="165">
        <f>AA29</f>
        <v>960.2856781989999</v>
      </c>
      <c r="C29" s="165">
        <f>Z29</f>
        <v>922.09355814500009</v>
      </c>
      <c r="D29" s="183">
        <f t="shared" ref="D29:D45" si="34">B29/C29-1</f>
        <v>4.1418920798917513E-2</v>
      </c>
      <c r="E29" s="165">
        <f>W29</f>
        <v>751.66760994760693</v>
      </c>
      <c r="F29" s="183">
        <f t="shared" ref="F29:F45" si="35">B29/E29-1</f>
        <v>0.27754031900607523</v>
      </c>
      <c r="G29" s="165">
        <f>G22+G27</f>
        <v>2674.3751123562547</v>
      </c>
      <c r="H29" s="165">
        <f>H22+H27</f>
        <v>2057.4109052434478</v>
      </c>
      <c r="I29" s="183">
        <f t="shared" ref="I29:I45" si="36">G29/H29-1</f>
        <v>0.29987408229461243</v>
      </c>
      <c r="J29" s="137"/>
      <c r="K29" s="165">
        <f>K22+K27</f>
        <v>1314.4819335422374</v>
      </c>
      <c r="L29" s="165">
        <f>L22+L27</f>
        <v>1253.3637859114715</v>
      </c>
      <c r="M29" s="165">
        <v>2001.8115953002034</v>
      </c>
      <c r="N29" s="165">
        <f>N22+N27</f>
        <v>2285.0151802601063</v>
      </c>
      <c r="O29" s="165">
        <f>O22+O27</f>
        <v>2817.6839018801611</v>
      </c>
      <c r="P29" s="137"/>
      <c r="Q29" s="165">
        <f t="shared" ref="Q29:Z29" si="37">Q22+Q27</f>
        <v>509.31979600905652</v>
      </c>
      <c r="R29" s="165">
        <f t="shared" si="37"/>
        <v>555.75843982638344</v>
      </c>
      <c r="S29" s="165">
        <f t="shared" si="37"/>
        <v>611.32477155699996</v>
      </c>
      <c r="T29" s="165">
        <f t="shared" si="37"/>
        <v>656.43819970479717</v>
      </c>
      <c r="U29" s="165">
        <f t="shared" si="37"/>
        <v>651.39172900682706</v>
      </c>
      <c r="V29" s="165">
        <f t="shared" si="37"/>
        <v>654.39156628901276</v>
      </c>
      <c r="W29" s="165">
        <f t="shared" si="37"/>
        <v>751.66760994760693</v>
      </c>
      <c r="X29" s="165">
        <f t="shared" si="37"/>
        <v>766.08127096700116</v>
      </c>
      <c r="Y29" s="165">
        <f t="shared" si="37"/>
        <v>791.9854437165734</v>
      </c>
      <c r="Z29" s="165">
        <f t="shared" si="37"/>
        <v>922.09355814500009</v>
      </c>
      <c r="AA29" s="165">
        <f t="shared" ref="AA29" si="38">AA22+AA27</f>
        <v>960.2856781989999</v>
      </c>
    </row>
    <row r="30" spans="1:29" x14ac:dyDescent="0.35">
      <c r="A30" s="138" t="s">
        <v>187</v>
      </c>
      <c r="B30" s="140">
        <f>AA30</f>
        <v>-242.99</v>
      </c>
      <c r="C30" s="140">
        <f>Z30</f>
        <v>-242.59</v>
      </c>
      <c r="D30" s="172">
        <f t="shared" si="34"/>
        <v>1.6488725833712081E-3</v>
      </c>
      <c r="E30" s="140">
        <f>W30</f>
        <v>-213.15</v>
      </c>
      <c r="F30" s="172">
        <f t="shared" si="35"/>
        <v>0.13999530846821484</v>
      </c>
      <c r="G30" s="140">
        <v>-675.69</v>
      </c>
      <c r="H30" s="140">
        <v>-657.87</v>
      </c>
      <c r="I30" s="172">
        <f t="shared" si="36"/>
        <v>2.7087418486935189E-2</v>
      </c>
      <c r="J30" s="137"/>
      <c r="K30" s="140">
        <v>-301.172905254</v>
      </c>
      <c r="L30" s="140">
        <v>-466.20420178437331</v>
      </c>
      <c r="M30" s="140">
        <v>-1168.6323392945628</v>
      </c>
      <c r="N30" s="140">
        <v>-904.81000000000006</v>
      </c>
      <c r="O30" s="140">
        <v>-866.13</v>
      </c>
      <c r="P30" s="137"/>
      <c r="Q30" s="140">
        <v>-165.05</v>
      </c>
      <c r="R30" s="140">
        <v>-210.17999999999998</v>
      </c>
      <c r="S30" s="140">
        <v>-255.89000000000004</v>
      </c>
      <c r="T30" s="140">
        <v>-271.73</v>
      </c>
      <c r="U30" s="140">
        <v>-248.70000000000005</v>
      </c>
      <c r="V30" s="140">
        <v>-196.02</v>
      </c>
      <c r="W30" s="140">
        <v>-213.15</v>
      </c>
      <c r="X30" s="140">
        <v>-208.26000000000002</v>
      </c>
      <c r="Y30" s="140">
        <v>-190.10945759561955</v>
      </c>
      <c r="Z30" s="140">
        <v>-242.59</v>
      </c>
      <c r="AA30" s="140">
        <v>-242.99</v>
      </c>
    </row>
    <row r="31" spans="1:29" x14ac:dyDescent="0.35">
      <c r="A31" s="138"/>
      <c r="B31" s="140"/>
      <c r="C31" s="140"/>
      <c r="D31" s="172"/>
      <c r="E31" s="140"/>
      <c r="F31" s="172"/>
      <c r="G31" s="140"/>
      <c r="H31" s="140"/>
      <c r="I31" s="172"/>
      <c r="J31" s="137"/>
      <c r="K31" s="140"/>
      <c r="L31" s="140"/>
      <c r="M31" s="140"/>
      <c r="N31" s="140"/>
      <c r="O31" s="140"/>
      <c r="P31" s="137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</row>
    <row r="32" spans="1:29" x14ac:dyDescent="0.35">
      <c r="A32" s="130" t="s">
        <v>188</v>
      </c>
      <c r="B32" s="160">
        <f t="shared" ref="B32:B42" si="39">AA32</f>
        <v>717.29567819899989</v>
      </c>
      <c r="C32" s="160">
        <f t="shared" ref="C32:C42" si="40">Z32</f>
        <v>679.50355814500006</v>
      </c>
      <c r="D32" s="180">
        <f t="shared" si="34"/>
        <v>5.5617251154901792E-2</v>
      </c>
      <c r="E32" s="160">
        <f t="shared" ref="E32:E42" si="41">W32</f>
        <v>538.51760994760696</v>
      </c>
      <c r="F32" s="180">
        <f t="shared" si="35"/>
        <v>0.33198184228141847</v>
      </c>
      <c r="G32" s="160">
        <f>G29+G30</f>
        <v>1998.6851123562546</v>
      </c>
      <c r="H32" s="160">
        <f>H29+H30</f>
        <v>1399.5409052434479</v>
      </c>
      <c r="I32" s="180">
        <f t="shared" si="36"/>
        <v>0.42810053273047166</v>
      </c>
      <c r="J32" s="137"/>
      <c r="K32" s="160">
        <f>K29+K30</f>
        <v>1013.3090282882374</v>
      </c>
      <c r="L32" s="160">
        <f>L29+L30</f>
        <v>787.15958412709824</v>
      </c>
      <c r="M32" s="160">
        <v>833.17925600564058</v>
      </c>
      <c r="N32" s="160">
        <f>N29+N30</f>
        <v>1380.2051802601063</v>
      </c>
      <c r="O32" s="160">
        <f>O29+O30</f>
        <v>1951.553901880161</v>
      </c>
      <c r="P32" s="137"/>
      <c r="Q32" s="160">
        <f t="shared" ref="Q32:Z32" si="42">Q29+Q30</f>
        <v>344.26979600905651</v>
      </c>
      <c r="R32" s="160">
        <f t="shared" si="42"/>
        <v>345.57843982638349</v>
      </c>
      <c r="S32" s="160">
        <f t="shared" si="42"/>
        <v>355.43477155699992</v>
      </c>
      <c r="T32" s="160">
        <f t="shared" si="42"/>
        <v>384.70819970479715</v>
      </c>
      <c r="U32" s="160">
        <f t="shared" si="42"/>
        <v>402.69172900682702</v>
      </c>
      <c r="V32" s="160">
        <f t="shared" si="42"/>
        <v>458.37156628901278</v>
      </c>
      <c r="W32" s="160">
        <f t="shared" si="42"/>
        <v>538.51760994760696</v>
      </c>
      <c r="X32" s="160">
        <f t="shared" si="42"/>
        <v>557.82127096700117</v>
      </c>
      <c r="Y32" s="160">
        <f t="shared" si="42"/>
        <v>601.87598612095383</v>
      </c>
      <c r="Z32" s="160">
        <f t="shared" si="42"/>
        <v>679.50355814500006</v>
      </c>
      <c r="AA32" s="160">
        <f t="shared" ref="AA32" si="43">AA29+AA30</f>
        <v>717.29567819899989</v>
      </c>
    </row>
    <row r="33" spans="1:28" x14ac:dyDescent="0.35">
      <c r="A33" s="138" t="s">
        <v>189</v>
      </c>
      <c r="B33" s="140">
        <f t="shared" si="39"/>
        <v>-0.98</v>
      </c>
      <c r="C33" s="140">
        <f t="shared" si="40"/>
        <v>4.01</v>
      </c>
      <c r="D33" s="171">
        <f t="shared" si="34"/>
        <v>-1.2443890274314215</v>
      </c>
      <c r="E33" s="140">
        <f t="shared" si="41"/>
        <v>16.63</v>
      </c>
      <c r="F33" s="171">
        <f t="shared" si="35"/>
        <v>-1.058929645219483</v>
      </c>
      <c r="G33" s="140">
        <v>19.53</v>
      </c>
      <c r="H33" s="140">
        <v>118.95</v>
      </c>
      <c r="I33" s="171">
        <f t="shared" si="36"/>
        <v>-0.83581336696090791</v>
      </c>
      <c r="J33" s="137"/>
      <c r="K33" s="140">
        <v>12.002200275</v>
      </c>
      <c r="L33" s="140">
        <v>-61.975166117999976</v>
      </c>
      <c r="M33" s="140">
        <v>171.604982213</v>
      </c>
      <c r="N33" s="140">
        <v>155.77000000000001</v>
      </c>
      <c r="O33" s="140">
        <v>160.97</v>
      </c>
      <c r="P33" s="137"/>
      <c r="Q33" s="140">
        <v>6.22</v>
      </c>
      <c r="R33" s="140">
        <v>25.970000000000002</v>
      </c>
      <c r="S33" s="140">
        <v>38.869999999999997</v>
      </c>
      <c r="T33" s="140">
        <v>34.92</v>
      </c>
      <c r="U33" s="140">
        <v>31.239999999999995</v>
      </c>
      <c r="V33" s="140">
        <v>71.070000000000007</v>
      </c>
      <c r="W33" s="140">
        <v>16.63</v>
      </c>
      <c r="X33" s="140">
        <v>36.200000000000003</v>
      </c>
      <c r="Y33" s="140">
        <v>16.489999999999998</v>
      </c>
      <c r="Z33" s="140">
        <v>4.01</v>
      </c>
      <c r="AA33" s="140">
        <v>-0.98</v>
      </c>
    </row>
    <row r="34" spans="1:28" x14ac:dyDescent="0.35">
      <c r="A34" s="164" t="s">
        <v>190</v>
      </c>
      <c r="B34" s="165">
        <f t="shared" si="39"/>
        <v>716.31567819899988</v>
      </c>
      <c r="C34" s="165">
        <f t="shared" si="40"/>
        <v>683.51355814500005</v>
      </c>
      <c r="D34" s="183">
        <f t="shared" si="34"/>
        <v>4.7990445343940369E-2</v>
      </c>
      <c r="E34" s="165">
        <f t="shared" si="41"/>
        <v>555.14760994760695</v>
      </c>
      <c r="F34" s="183">
        <f t="shared" si="35"/>
        <v>0.29031570228070236</v>
      </c>
      <c r="G34" s="165">
        <f>G32+G33</f>
        <v>2018.2151123562546</v>
      </c>
      <c r="H34" s="165">
        <f>H32+H33</f>
        <v>1518.490905243448</v>
      </c>
      <c r="I34" s="183">
        <f t="shared" si="36"/>
        <v>0.32909265731340653</v>
      </c>
      <c r="J34" s="137"/>
      <c r="K34" s="165">
        <f>K32+K33</f>
        <v>1025.3112285632374</v>
      </c>
      <c r="L34" s="165">
        <f>L32+L33</f>
        <v>725.18441800909829</v>
      </c>
      <c r="M34" s="165">
        <f>M32+M33</f>
        <v>1004.7842382186406</v>
      </c>
      <c r="N34" s="165">
        <f>N32+N33</f>
        <v>1535.9751802601063</v>
      </c>
      <c r="O34" s="165">
        <f>O32+O33</f>
        <v>2112.5239018801608</v>
      </c>
      <c r="P34" s="137"/>
      <c r="Q34" s="165">
        <f t="shared" ref="Q34:Z34" si="44">Q32+Q33</f>
        <v>350.48979600905653</v>
      </c>
      <c r="R34" s="165">
        <f t="shared" si="44"/>
        <v>371.54843982638351</v>
      </c>
      <c r="S34" s="165">
        <f t="shared" si="44"/>
        <v>394.30477155699992</v>
      </c>
      <c r="T34" s="165">
        <f t="shared" si="44"/>
        <v>419.62819970479717</v>
      </c>
      <c r="U34" s="165">
        <f t="shared" si="44"/>
        <v>433.93172900682703</v>
      </c>
      <c r="V34" s="165">
        <f t="shared" si="44"/>
        <v>529.44156628901283</v>
      </c>
      <c r="W34" s="165">
        <f t="shared" si="44"/>
        <v>555.14760994760695</v>
      </c>
      <c r="X34" s="165">
        <f t="shared" si="44"/>
        <v>594.02127096700121</v>
      </c>
      <c r="Y34" s="165">
        <f t="shared" si="44"/>
        <v>618.36598612095383</v>
      </c>
      <c r="Z34" s="165">
        <f t="shared" si="44"/>
        <v>683.51355814500005</v>
      </c>
      <c r="AA34" s="165">
        <f t="shared" ref="AA34" si="45">AA32+AA33</f>
        <v>716.31567819899988</v>
      </c>
      <c r="AB34" s="141"/>
    </row>
    <row r="35" spans="1:28" x14ac:dyDescent="0.35">
      <c r="A35" s="138" t="s">
        <v>191</v>
      </c>
      <c r="B35" s="139">
        <f t="shared" si="39"/>
        <v>0</v>
      </c>
      <c r="C35" s="139">
        <f t="shared" si="40"/>
        <v>0</v>
      </c>
      <c r="D35" s="171"/>
      <c r="E35" s="139">
        <f t="shared" si="41"/>
        <v>0</v>
      </c>
      <c r="F35" s="171"/>
      <c r="G35" s="139">
        <f t="shared" si="3"/>
        <v>0</v>
      </c>
      <c r="H35" s="139">
        <f t="shared" si="4"/>
        <v>0</v>
      </c>
      <c r="I35" s="171"/>
      <c r="J35" s="137"/>
      <c r="K35" s="139">
        <v>104.61216197499999</v>
      </c>
      <c r="L35" s="139">
        <v>0</v>
      </c>
      <c r="M35" s="139">
        <v>0</v>
      </c>
      <c r="N35" s="139">
        <v>0</v>
      </c>
      <c r="O35" s="139">
        <v>0</v>
      </c>
      <c r="P35" s="137"/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89"/>
    </row>
    <row r="36" spans="1:28" x14ac:dyDescent="0.35">
      <c r="A36" s="164" t="s">
        <v>192</v>
      </c>
      <c r="B36" s="165">
        <f t="shared" si="39"/>
        <v>716.31567819899988</v>
      </c>
      <c r="C36" s="165">
        <f t="shared" si="40"/>
        <v>683.51355814500005</v>
      </c>
      <c r="D36" s="183">
        <f t="shared" si="34"/>
        <v>4.7990445343940369E-2</v>
      </c>
      <c r="E36" s="165">
        <f t="shared" si="41"/>
        <v>555.14760994760695</v>
      </c>
      <c r="F36" s="183">
        <f t="shared" si="35"/>
        <v>0.29031570228070236</v>
      </c>
      <c r="G36" s="165">
        <f>G34+G35</f>
        <v>2018.2151123562546</v>
      </c>
      <c r="H36" s="165">
        <f>H34+H35</f>
        <v>1518.490905243448</v>
      </c>
      <c r="I36" s="183">
        <f t="shared" si="36"/>
        <v>0.32909265731340653</v>
      </c>
      <c r="J36" s="137"/>
      <c r="K36" s="165">
        <f>K34+K35</f>
        <v>1129.9233905382373</v>
      </c>
      <c r="L36" s="165">
        <f>L34+L35</f>
        <v>725.18441800909829</v>
      </c>
      <c r="M36" s="165">
        <f>M34+M35</f>
        <v>1004.7842382186406</v>
      </c>
      <c r="N36" s="165">
        <f>N34+N35</f>
        <v>1535.9751802601063</v>
      </c>
      <c r="O36" s="165">
        <f>O34+O35</f>
        <v>2112.5239018801608</v>
      </c>
      <c r="P36" s="137"/>
      <c r="Q36" s="165">
        <f t="shared" ref="Q36:Z36" si="46">Q34+Q35</f>
        <v>350.48979600905653</v>
      </c>
      <c r="R36" s="165">
        <f t="shared" si="46"/>
        <v>371.54843982638351</v>
      </c>
      <c r="S36" s="165">
        <f t="shared" si="46"/>
        <v>394.30477155699992</v>
      </c>
      <c r="T36" s="165">
        <f t="shared" si="46"/>
        <v>419.62819970479717</v>
      </c>
      <c r="U36" s="165">
        <f t="shared" si="46"/>
        <v>433.93172900682703</v>
      </c>
      <c r="V36" s="165">
        <f t="shared" si="46"/>
        <v>529.44156628901283</v>
      </c>
      <c r="W36" s="165">
        <f t="shared" si="46"/>
        <v>555.14760994760695</v>
      </c>
      <c r="X36" s="165">
        <f t="shared" si="46"/>
        <v>594.02127096700121</v>
      </c>
      <c r="Y36" s="165">
        <f t="shared" si="46"/>
        <v>618.36598612095383</v>
      </c>
      <c r="Z36" s="165">
        <f t="shared" si="46"/>
        <v>683.51355814500005</v>
      </c>
      <c r="AA36" s="165">
        <f t="shared" ref="AA36" si="47">AA34+AA35</f>
        <v>716.31567819899988</v>
      </c>
    </row>
    <row r="37" spans="1:28" x14ac:dyDescent="0.35">
      <c r="A37" s="138" t="s">
        <v>193</v>
      </c>
      <c r="B37" s="140">
        <f t="shared" si="39"/>
        <v>-171.13</v>
      </c>
      <c r="C37" s="140">
        <f t="shared" si="40"/>
        <v>-157.99</v>
      </c>
      <c r="D37" s="172">
        <f t="shared" si="34"/>
        <v>8.3169820874738898E-2</v>
      </c>
      <c r="E37" s="140">
        <f t="shared" si="41"/>
        <v>-131.94</v>
      </c>
      <c r="F37" s="172">
        <f t="shared" si="35"/>
        <v>0.29702895255419137</v>
      </c>
      <c r="G37" s="140">
        <v>-474.63000000000005</v>
      </c>
      <c r="H37" s="140">
        <v>-368.5</v>
      </c>
      <c r="I37" s="172">
        <f t="shared" si="36"/>
        <v>0.28800542740841273</v>
      </c>
      <c r="J37" s="137"/>
      <c r="K37" s="140">
        <v>-334.21320469899996</v>
      </c>
      <c r="L37" s="140">
        <v>-171.80867462123652</v>
      </c>
      <c r="M37" s="140">
        <v>-243.97443220555994</v>
      </c>
      <c r="N37" s="140">
        <v>-347.72999999999996</v>
      </c>
      <c r="O37" s="140">
        <v>-504.96999999999997</v>
      </c>
      <c r="P37" s="137"/>
      <c r="Q37" s="140">
        <v>-84.68</v>
      </c>
      <c r="R37" s="140">
        <v>-79.989999999999995</v>
      </c>
      <c r="S37" s="140">
        <v>-84.419999999999987</v>
      </c>
      <c r="T37" s="140">
        <v>-98.66</v>
      </c>
      <c r="U37" s="140">
        <v>-104.19</v>
      </c>
      <c r="V37" s="140">
        <v>-132.37</v>
      </c>
      <c r="W37" s="140">
        <v>-131.94</v>
      </c>
      <c r="X37" s="140">
        <v>-136.47</v>
      </c>
      <c r="Y37" s="140">
        <v>-145.5</v>
      </c>
      <c r="Z37" s="140">
        <v>-157.99</v>
      </c>
      <c r="AA37" s="140">
        <v>-171.13</v>
      </c>
    </row>
    <row r="38" spans="1:28" x14ac:dyDescent="0.35">
      <c r="A38" s="138" t="s">
        <v>194</v>
      </c>
      <c r="B38" s="139">
        <f t="shared" si="39"/>
        <v>0</v>
      </c>
      <c r="C38" s="139">
        <f t="shared" si="40"/>
        <v>0</v>
      </c>
      <c r="D38" s="172"/>
      <c r="E38" s="139">
        <f t="shared" si="41"/>
        <v>0</v>
      </c>
      <c r="F38" s="172"/>
      <c r="G38" s="139">
        <f t="shared" si="3"/>
        <v>0</v>
      </c>
      <c r="H38" s="139">
        <f t="shared" si="4"/>
        <v>0</v>
      </c>
      <c r="I38" s="172"/>
      <c r="J38" s="137"/>
      <c r="K38" s="139">
        <v>0</v>
      </c>
      <c r="L38" s="140">
        <v>-49.902834024741999</v>
      </c>
      <c r="M38" s="139">
        <v>0</v>
      </c>
      <c r="N38" s="139">
        <v>0</v>
      </c>
      <c r="O38" s="139">
        <v>0</v>
      </c>
      <c r="P38" s="137"/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  <c r="X38" s="139">
        <v>0</v>
      </c>
      <c r="Y38" s="139">
        <v>0</v>
      </c>
      <c r="Z38" s="139">
        <v>0</v>
      </c>
      <c r="AA38" s="139">
        <v>0</v>
      </c>
    </row>
    <row r="39" spans="1:28" x14ac:dyDescent="0.35">
      <c r="A39" s="130" t="s">
        <v>195</v>
      </c>
      <c r="B39" s="160">
        <f t="shared" si="39"/>
        <v>545.18567819899988</v>
      </c>
      <c r="C39" s="160">
        <f t="shared" si="40"/>
        <v>525.52355814500004</v>
      </c>
      <c r="D39" s="180">
        <f t="shared" si="34"/>
        <v>3.7414345654462E-2</v>
      </c>
      <c r="E39" s="160">
        <f t="shared" si="41"/>
        <v>423.20760994760695</v>
      </c>
      <c r="F39" s="180">
        <f t="shared" si="35"/>
        <v>0.28822276675623537</v>
      </c>
      <c r="G39" s="160">
        <f>G36+G37+G38</f>
        <v>1543.5851123562545</v>
      </c>
      <c r="H39" s="160">
        <f>H36+H37+H38</f>
        <v>1149.990905243448</v>
      </c>
      <c r="I39" s="180">
        <f t="shared" si="36"/>
        <v>0.34225853901817116</v>
      </c>
      <c r="J39" s="137"/>
      <c r="K39" s="160">
        <f>K36+K37</f>
        <v>795.71018583923728</v>
      </c>
      <c r="L39" s="160">
        <f>L36+L37+L38</f>
        <v>503.47290936311981</v>
      </c>
      <c r="M39" s="160">
        <f>M36+M37</f>
        <v>760.80980601308056</v>
      </c>
      <c r="N39" s="160">
        <f>N36+N37</f>
        <v>1188.2451802601063</v>
      </c>
      <c r="O39" s="160">
        <f>O36+O37</f>
        <v>1607.5539018801608</v>
      </c>
      <c r="P39" s="137"/>
      <c r="Q39" s="160">
        <f t="shared" ref="Q39:Z39" si="48">Q36+Q37</f>
        <v>265.80979600905653</v>
      </c>
      <c r="R39" s="160">
        <f t="shared" si="48"/>
        <v>291.55843982638351</v>
      </c>
      <c r="S39" s="160">
        <f t="shared" si="48"/>
        <v>309.88477155699991</v>
      </c>
      <c r="T39" s="160">
        <f t="shared" si="48"/>
        <v>320.96819970479714</v>
      </c>
      <c r="U39" s="160">
        <f t="shared" si="48"/>
        <v>329.74172900682703</v>
      </c>
      <c r="V39" s="160">
        <f t="shared" si="48"/>
        <v>397.07156628901282</v>
      </c>
      <c r="W39" s="160">
        <f t="shared" si="48"/>
        <v>423.20760994760695</v>
      </c>
      <c r="X39" s="160">
        <f t="shared" si="48"/>
        <v>457.55127096700119</v>
      </c>
      <c r="Y39" s="160">
        <f t="shared" si="48"/>
        <v>472.86598612095383</v>
      </c>
      <c r="Z39" s="160">
        <f t="shared" si="48"/>
        <v>525.52355814500004</v>
      </c>
      <c r="AA39" s="160">
        <f t="shared" ref="AA39" si="49">AA36+AA37</f>
        <v>545.18567819899988</v>
      </c>
      <c r="AB39" s="82"/>
    </row>
    <row r="40" spans="1:28" x14ac:dyDescent="0.35">
      <c r="A40" s="149" t="s">
        <v>196</v>
      </c>
      <c r="B40" s="140">
        <f t="shared" si="39"/>
        <v>-54.75</v>
      </c>
      <c r="C40" s="140">
        <f t="shared" si="40"/>
        <v>-51.26</v>
      </c>
      <c r="D40" s="172">
        <f t="shared" si="34"/>
        <v>6.808427623878277E-2</v>
      </c>
      <c r="E40" s="140">
        <f t="shared" si="41"/>
        <v>-44.91</v>
      </c>
      <c r="F40" s="172">
        <f t="shared" si="35"/>
        <v>0.21910487641950582</v>
      </c>
      <c r="G40" s="140">
        <v>-153.46</v>
      </c>
      <c r="H40" s="140">
        <v>-62.44</v>
      </c>
      <c r="I40" s="172">
        <f t="shared" si="36"/>
        <v>1.4577194106342088</v>
      </c>
      <c r="J40" s="137"/>
      <c r="K40" s="140">
        <v>-1.0901012490000002</v>
      </c>
      <c r="L40" s="140">
        <v>-1.6434417133291155</v>
      </c>
      <c r="M40" s="140">
        <v>-0.69230146937373649</v>
      </c>
      <c r="N40" s="140">
        <v>-0.36</v>
      </c>
      <c r="O40" s="140">
        <v>-107.25</v>
      </c>
      <c r="P40" s="137"/>
      <c r="Q40" s="140">
        <v>-0.1</v>
      </c>
      <c r="R40" s="140">
        <v>-4.9999999999999989E-2</v>
      </c>
      <c r="S40" s="140">
        <v>-0.18</v>
      </c>
      <c r="T40" s="140">
        <v>-0.03</v>
      </c>
      <c r="U40" s="140">
        <v>-0.03</v>
      </c>
      <c r="V40" s="140">
        <v>-17.510000000000002</v>
      </c>
      <c r="W40" s="140">
        <v>-44.91</v>
      </c>
      <c r="X40" s="140">
        <v>-44.81</v>
      </c>
      <c r="Y40" s="140">
        <v>-47.46</v>
      </c>
      <c r="Z40" s="140">
        <v>-51.26</v>
      </c>
      <c r="AA40" s="140">
        <v>-54.75</v>
      </c>
    </row>
    <row r="41" spans="1:28" x14ac:dyDescent="0.35">
      <c r="A41" s="164" t="s">
        <v>197</v>
      </c>
      <c r="B41" s="165">
        <f t="shared" si="39"/>
        <v>490.43567819899988</v>
      </c>
      <c r="C41" s="165">
        <f t="shared" si="40"/>
        <v>474.26355814500005</v>
      </c>
      <c r="D41" s="183">
        <f t="shared" si="34"/>
        <v>3.4099436434151364E-2</v>
      </c>
      <c r="E41" s="165">
        <f t="shared" si="41"/>
        <v>378.29760994760693</v>
      </c>
      <c r="F41" s="183">
        <f t="shared" si="35"/>
        <v>0.29642817005088595</v>
      </c>
      <c r="G41" s="165">
        <f>G39+G40</f>
        <v>1390.1251123562545</v>
      </c>
      <c r="H41" s="165">
        <f>H39+H40</f>
        <v>1087.5509052434479</v>
      </c>
      <c r="I41" s="183">
        <f t="shared" si="36"/>
        <v>0.27821613283019198</v>
      </c>
      <c r="J41" s="137"/>
      <c r="K41" s="165">
        <f>K39+K40</f>
        <v>794.6200845902373</v>
      </c>
      <c r="L41" s="165">
        <f>L39+L40</f>
        <v>501.82946764979067</v>
      </c>
      <c r="M41" s="165">
        <f>M39+M40</f>
        <v>760.11750454370679</v>
      </c>
      <c r="N41" s="165">
        <f>N39+N40</f>
        <v>1187.8851802601064</v>
      </c>
      <c r="O41" s="165">
        <f>O39+O40</f>
        <v>1500.3039018801608</v>
      </c>
      <c r="P41" s="137"/>
      <c r="Q41" s="165">
        <f t="shared" ref="Q41:Z41" si="50">Q39+Q40</f>
        <v>265.7097960090565</v>
      </c>
      <c r="R41" s="165">
        <f t="shared" si="50"/>
        <v>291.50843982638349</v>
      </c>
      <c r="S41" s="165">
        <f t="shared" si="50"/>
        <v>309.7047715569999</v>
      </c>
      <c r="T41" s="165">
        <f t="shared" si="50"/>
        <v>320.93819970479717</v>
      </c>
      <c r="U41" s="165">
        <f t="shared" si="50"/>
        <v>329.71172900682706</v>
      </c>
      <c r="V41" s="165">
        <f t="shared" si="50"/>
        <v>379.56156628901283</v>
      </c>
      <c r="W41" s="165">
        <f t="shared" si="50"/>
        <v>378.29760994760693</v>
      </c>
      <c r="X41" s="165">
        <f t="shared" si="50"/>
        <v>412.74127096700118</v>
      </c>
      <c r="Y41" s="165">
        <f t="shared" si="50"/>
        <v>425.40598612095386</v>
      </c>
      <c r="Z41" s="165">
        <f t="shared" si="50"/>
        <v>474.26355814500005</v>
      </c>
      <c r="AA41" s="165">
        <f t="shared" ref="AA41" si="51">AA39+AA40</f>
        <v>490.43567819899988</v>
      </c>
    </row>
    <row r="42" spans="1:28" x14ac:dyDescent="0.35">
      <c r="A42" s="138" t="s">
        <v>198</v>
      </c>
      <c r="B42" s="140">
        <f t="shared" si="39"/>
        <v>-4.3100000000000005</v>
      </c>
      <c r="C42" s="140">
        <f t="shared" si="40"/>
        <v>12.32</v>
      </c>
      <c r="D42" s="171">
        <f t="shared" si="34"/>
        <v>-1.3498376623376624</v>
      </c>
      <c r="E42" s="140">
        <f t="shared" si="41"/>
        <v>1.5100000000000002</v>
      </c>
      <c r="F42" s="171">
        <f t="shared" si="35"/>
        <v>-3.8543046357615891</v>
      </c>
      <c r="G42" s="140">
        <v>-10.75</v>
      </c>
      <c r="H42" s="140">
        <v>28.200000000000006</v>
      </c>
      <c r="I42" s="171">
        <f t="shared" si="36"/>
        <v>-1.3812056737588652</v>
      </c>
      <c r="J42" s="137"/>
      <c r="K42" s="140">
        <v>-10.027311746999997</v>
      </c>
      <c r="L42" s="140">
        <v>-6.6602110300239987</v>
      </c>
      <c r="M42" s="140">
        <v>-24.317353908888006</v>
      </c>
      <c r="N42" s="140">
        <v>9.2100000000000009</v>
      </c>
      <c r="O42" s="140">
        <v>32.190000000000005</v>
      </c>
      <c r="P42" s="137"/>
      <c r="Q42" s="140">
        <v>-16.140000000000004</v>
      </c>
      <c r="R42" s="140">
        <v>-2.120000000000001</v>
      </c>
      <c r="S42" s="140">
        <v>10.219999999999999</v>
      </c>
      <c r="T42" s="140">
        <v>17.28</v>
      </c>
      <c r="U42" s="140">
        <v>1.9300000000000002</v>
      </c>
      <c r="V42" s="140">
        <v>24.749999999999996</v>
      </c>
      <c r="W42" s="140">
        <v>1.5100000000000002</v>
      </c>
      <c r="X42" s="140">
        <v>4</v>
      </c>
      <c r="Y42" s="140">
        <v>-18.770000000000003</v>
      </c>
      <c r="Z42" s="140">
        <v>12.32</v>
      </c>
      <c r="AA42" s="140">
        <v>-4.3100000000000005</v>
      </c>
    </row>
    <row r="43" spans="1:28" x14ac:dyDescent="0.35">
      <c r="A43" s="138"/>
      <c r="B43" s="140"/>
      <c r="C43" s="140"/>
      <c r="D43" s="171"/>
      <c r="E43" s="140"/>
      <c r="F43" s="171"/>
      <c r="G43" s="140"/>
      <c r="H43" s="140"/>
      <c r="I43" s="171"/>
      <c r="J43" s="137"/>
      <c r="K43" s="140"/>
      <c r="L43" s="140"/>
      <c r="M43" s="140"/>
      <c r="N43" s="140"/>
      <c r="O43" s="140"/>
      <c r="P43" s="137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</row>
    <row r="44" spans="1:28" x14ac:dyDescent="0.35">
      <c r="A44" s="130" t="s">
        <v>199</v>
      </c>
      <c r="B44" s="160">
        <f>AA44</f>
        <v>540.87567819899994</v>
      </c>
      <c r="C44" s="160">
        <f>Z44</f>
        <v>537.84355814500009</v>
      </c>
      <c r="D44" s="180">
        <f t="shared" si="34"/>
        <v>5.637550191095464E-3</v>
      </c>
      <c r="E44" s="160">
        <f>W44</f>
        <v>424.7199999999994</v>
      </c>
      <c r="F44" s="180">
        <f t="shared" si="35"/>
        <v>0.27348765821953447</v>
      </c>
      <c r="G44" s="160">
        <f>G39+G42</f>
        <v>1532.8351123562545</v>
      </c>
      <c r="H44" s="160">
        <f>H39+H42</f>
        <v>1178.190905243448</v>
      </c>
      <c r="I44" s="180">
        <f t="shared" si="36"/>
        <v>0.3010074220862593</v>
      </c>
      <c r="J44" s="137"/>
      <c r="K44" s="160">
        <v>785.68297409200034</v>
      </c>
      <c r="L44" s="160">
        <v>496.81259833309554</v>
      </c>
      <c r="M44" s="160">
        <v>736.49245210419281</v>
      </c>
      <c r="N44" s="160">
        <v>1197.4573917490002</v>
      </c>
      <c r="O44" s="160">
        <f>O39+O42</f>
        <v>1639.7439018801608</v>
      </c>
      <c r="P44" s="137"/>
      <c r="Q44" s="160">
        <v>249.68000000000021</v>
      </c>
      <c r="R44" s="160">
        <v>289.43999999999994</v>
      </c>
      <c r="S44" s="160">
        <v>320.09999999999957</v>
      </c>
      <c r="T44" s="160">
        <v>338.24000000000012</v>
      </c>
      <c r="U44" s="160">
        <f>U39+U42</f>
        <v>331.67172900682704</v>
      </c>
      <c r="V44" s="160">
        <f>V39+V42</f>
        <v>421.82156628901282</v>
      </c>
      <c r="W44" s="160">
        <v>424.7199999999994</v>
      </c>
      <c r="X44" s="160">
        <v>461.55000000000041</v>
      </c>
      <c r="Y44" s="160">
        <f>Y39+Y42</f>
        <v>454.09598612095385</v>
      </c>
      <c r="Z44" s="160">
        <f>Z39+Z42</f>
        <v>537.84355814500009</v>
      </c>
      <c r="AA44" s="160">
        <f>AA39+AA42</f>
        <v>540.87567819899994</v>
      </c>
    </row>
    <row r="45" spans="1:28" x14ac:dyDescent="0.35">
      <c r="A45" s="130" t="s">
        <v>200</v>
      </c>
      <c r="B45" s="160">
        <f>AA45</f>
        <v>485.70000000000044</v>
      </c>
      <c r="C45" s="160">
        <f>Z45</f>
        <v>486.83000000000027</v>
      </c>
      <c r="D45" s="180">
        <f t="shared" si="34"/>
        <v>-2.3211387958832486E-3</v>
      </c>
      <c r="E45" s="160">
        <f>W45</f>
        <v>379.61000000000007</v>
      </c>
      <c r="F45" s="180">
        <f t="shared" si="35"/>
        <v>0.27947103606332901</v>
      </c>
      <c r="G45" s="160">
        <v>1380.1100000000001</v>
      </c>
      <c r="H45" s="160">
        <v>1116.3399999999992</v>
      </c>
      <c r="I45" s="180">
        <f t="shared" si="36"/>
        <v>0.23628106132540361</v>
      </c>
      <c r="J45" s="137"/>
      <c r="K45" s="160">
        <v>784.60397274400032</v>
      </c>
      <c r="L45" s="160">
        <v>495.17658443091432</v>
      </c>
      <c r="M45" s="160">
        <v>735.80241694190386</v>
      </c>
      <c r="N45" s="160">
        <v>1197.1055506234586</v>
      </c>
      <c r="O45" s="160">
        <v>1534.0100000000004</v>
      </c>
      <c r="P45" s="137"/>
      <c r="Q45" s="160">
        <v>249.58000000000021</v>
      </c>
      <c r="R45" s="160">
        <v>289.38999999999993</v>
      </c>
      <c r="S45" s="160">
        <v>319.91999999999956</v>
      </c>
      <c r="T45" s="160">
        <v>338.21000000000004</v>
      </c>
      <c r="U45" s="160">
        <v>331.63999999999987</v>
      </c>
      <c r="V45" s="160">
        <v>405.0899999999998</v>
      </c>
      <c r="W45" s="160">
        <v>379.61000000000007</v>
      </c>
      <c r="X45" s="160">
        <v>417.69</v>
      </c>
      <c r="Y45" s="160">
        <v>407.54310187782926</v>
      </c>
      <c r="Z45" s="160">
        <v>486.83000000000027</v>
      </c>
      <c r="AA45" s="160">
        <v>485.70000000000044</v>
      </c>
    </row>
    <row r="46" spans="1:28" x14ac:dyDescent="0.35">
      <c r="B46" s="137"/>
      <c r="C46" s="137"/>
      <c r="D46" s="137"/>
      <c r="E46" s="137"/>
      <c r="F46" s="137"/>
      <c r="G46" s="137"/>
      <c r="H46" s="137"/>
      <c r="I46" s="137"/>
      <c r="J46" s="137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</row>
    <row r="47" spans="1:28" x14ac:dyDescent="0.35">
      <c r="A47" s="138" t="s">
        <v>201</v>
      </c>
      <c r="B47" s="142">
        <f>AA47</f>
        <v>12.86432218937907</v>
      </c>
      <c r="C47" s="142">
        <f>Z47</f>
        <v>12.453685243498409</v>
      </c>
      <c r="D47" s="171">
        <f t="shared" ref="D47:D48" si="52">B47/C47-1</f>
        <v>3.2973127058517848E-2</v>
      </c>
      <c r="E47" s="142">
        <f>W47</f>
        <v>9.9580025257737699</v>
      </c>
      <c r="F47" s="171">
        <f t="shared" ref="F47:F48" si="53">B47/E47-1</f>
        <v>0.29185769496272251</v>
      </c>
      <c r="G47" s="142">
        <v>36.580691462740518</v>
      </c>
      <c r="H47" s="142">
        <v>28.637428319316236</v>
      </c>
      <c r="I47" s="171">
        <f t="shared" ref="I47:I48" si="54">G47/H47-1</f>
        <v>0.27737347972920001</v>
      </c>
      <c r="J47" s="166"/>
      <c r="K47" s="142">
        <v>21.037506489009729</v>
      </c>
      <c r="L47" s="142">
        <v>13.27433727656136</v>
      </c>
      <c r="M47" s="142">
        <v>20.086744223355513</v>
      </c>
      <c r="N47" s="142">
        <v>31.326609224636556</v>
      </c>
      <c r="O47" s="142">
        <v>39.494006582229503</v>
      </c>
      <c r="P47" s="166"/>
      <c r="Q47" s="142">
        <v>7.0133220390609852</v>
      </c>
      <c r="R47" s="142">
        <v>7.6896807901569613</v>
      </c>
      <c r="S47" s="142">
        <v>8.1654282246481849</v>
      </c>
      <c r="T47" s="142">
        <v>8.4565620989146062</v>
      </c>
      <c r="U47" s="142">
        <v>8.6849393839860767</v>
      </c>
      <c r="V47" s="142">
        <v>9.9945604498991365</v>
      </c>
      <c r="W47" s="142">
        <v>9.9580025257737699</v>
      </c>
      <c r="X47" s="142">
        <v>10.855246008273779</v>
      </c>
      <c r="Y47" s="142">
        <v>11.180500235870497</v>
      </c>
      <c r="Z47" s="142">
        <v>12.453685243498409</v>
      </c>
      <c r="AA47" s="142">
        <v>12.86432218937907</v>
      </c>
    </row>
    <row r="48" spans="1:28" x14ac:dyDescent="0.35">
      <c r="A48" s="138" t="s">
        <v>202</v>
      </c>
      <c r="B48" s="142">
        <f>AA48</f>
        <v>12.700188141615373</v>
      </c>
      <c r="C48" s="142">
        <f>Z48</f>
        <v>12.281738202037706</v>
      </c>
      <c r="D48" s="171">
        <f t="shared" si="52"/>
        <v>3.4070905330667367E-2</v>
      </c>
      <c r="E48" s="142">
        <f>W48</f>
        <v>9.8978107275024847</v>
      </c>
      <c r="F48" s="171">
        <f t="shared" si="53"/>
        <v>0.28313103687930519</v>
      </c>
      <c r="G48" s="142">
        <v>36.065229091651887</v>
      </c>
      <c r="H48" s="142">
        <v>28.447994370676792</v>
      </c>
      <c r="I48" s="171">
        <f t="shared" si="54"/>
        <v>0.26775999115166704</v>
      </c>
      <c r="J48" s="166"/>
      <c r="K48" s="142">
        <v>20.89468844131736</v>
      </c>
      <c r="L48" s="142">
        <v>13.241529884241366</v>
      </c>
      <c r="M48" s="142">
        <v>20.044038633925759</v>
      </c>
      <c r="N48" s="142">
        <v>31.141429114474292</v>
      </c>
      <c r="O48" s="142">
        <v>39.183020885280989</v>
      </c>
      <c r="P48" s="166"/>
      <c r="Q48" s="142">
        <v>6.9797375510884674</v>
      </c>
      <c r="R48" s="142">
        <v>7.6461161859633426</v>
      </c>
      <c r="S48" s="142">
        <v>8.1181431699854354</v>
      </c>
      <c r="T48" s="142">
        <v>8.4066118793619662</v>
      </c>
      <c r="U48" s="142">
        <v>8.6288551053674336</v>
      </c>
      <c r="V48" s="142">
        <v>9.9374594393642948</v>
      </c>
      <c r="W48" s="142">
        <v>9.8978107275024847</v>
      </c>
      <c r="X48" s="142">
        <v>10.786229053379946</v>
      </c>
      <c r="Y48" s="142">
        <v>11.113497957045466</v>
      </c>
      <c r="Z48" s="142">
        <v>12.281738202037706</v>
      </c>
      <c r="AA48" s="142">
        <v>12.700188141615373</v>
      </c>
    </row>
    <row r="49" spans="1:27" x14ac:dyDescent="0.35">
      <c r="A49" s="138"/>
      <c r="B49" s="142"/>
      <c r="C49" s="142"/>
      <c r="D49" s="171"/>
      <c r="E49" s="142"/>
      <c r="F49" s="171"/>
      <c r="G49" s="142"/>
      <c r="H49" s="142"/>
      <c r="I49" s="171"/>
      <c r="J49" s="166"/>
      <c r="K49" s="142"/>
      <c r="L49" s="142"/>
      <c r="M49" s="142"/>
      <c r="N49" s="142"/>
      <c r="O49" s="142"/>
      <c r="P49" s="166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</row>
    <row r="50" spans="1:27" x14ac:dyDescent="0.35">
      <c r="A50" s="185" t="s">
        <v>203</v>
      </c>
      <c r="B50" s="186">
        <f>AA50</f>
        <v>77444.156916765118</v>
      </c>
      <c r="C50" s="186">
        <f>Z50</f>
        <v>73065.627844120536</v>
      </c>
      <c r="D50" s="187">
        <f t="shared" ref="D50:D51" si="55">B50/C50-1</f>
        <v>5.9925976164685979E-2</v>
      </c>
      <c r="E50" s="186">
        <f>W50</f>
        <v>57940.554314284047</v>
      </c>
      <c r="F50" s="187">
        <f t="shared" ref="F50:F51" si="56">B50/E50-1</f>
        <v>0.33661401471391961</v>
      </c>
      <c r="G50" s="186">
        <f>AA50</f>
        <v>77444.156916765118</v>
      </c>
      <c r="H50" s="186">
        <f>W50</f>
        <v>57940.554314284047</v>
      </c>
      <c r="I50" s="187">
        <f t="shared" ref="I50:I51" si="57">G50/H50-1</f>
        <v>0.33661401471391961</v>
      </c>
      <c r="J50" s="188"/>
      <c r="K50" s="186">
        <v>34903.472491273089</v>
      </c>
      <c r="L50" s="186">
        <v>37951.130050348336</v>
      </c>
      <c r="M50" s="186">
        <v>44688.030561033956</v>
      </c>
      <c r="N50" s="186">
        <v>51209.787386004922</v>
      </c>
      <c r="O50" s="186">
        <v>64637.636323467887</v>
      </c>
      <c r="P50" s="188"/>
      <c r="Q50" s="186">
        <v>43160.227606277971</v>
      </c>
      <c r="R50" s="186">
        <v>44249.152866802986</v>
      </c>
      <c r="S50" s="186">
        <v>46780.19409086409</v>
      </c>
      <c r="T50" s="186">
        <v>51209.79237840492</v>
      </c>
      <c r="U50" s="186">
        <v>52761.41579641011</v>
      </c>
      <c r="V50" s="186">
        <v>55302.857473656208</v>
      </c>
      <c r="W50" s="186">
        <v>57940.554314284047</v>
      </c>
      <c r="X50" s="186">
        <v>64637.637808503176</v>
      </c>
      <c r="Y50" s="186">
        <v>68178.227832076955</v>
      </c>
      <c r="Z50" s="186">
        <v>73065.627844120536</v>
      </c>
      <c r="AA50" s="186">
        <v>77444.156916765118</v>
      </c>
    </row>
    <row r="51" spans="1:27" x14ac:dyDescent="0.35">
      <c r="A51" s="185" t="s">
        <v>204</v>
      </c>
      <c r="B51" s="186">
        <f>AA51</f>
        <v>47209.742735441985</v>
      </c>
      <c r="C51" s="186">
        <f>Z51</f>
        <v>44060.552193094438</v>
      </c>
      <c r="D51" s="187">
        <f t="shared" si="55"/>
        <v>7.1474150585909335E-2</v>
      </c>
      <c r="E51" s="186">
        <f>W51</f>
        <v>36285.586995091435</v>
      </c>
      <c r="F51" s="187">
        <f t="shared" si="56"/>
        <v>0.30106046629005401</v>
      </c>
      <c r="G51" s="186">
        <f>AA51</f>
        <v>47209.742735441985</v>
      </c>
      <c r="H51" s="186">
        <f>W51</f>
        <v>36285.586995091435</v>
      </c>
      <c r="I51" s="187">
        <f t="shared" si="57"/>
        <v>0.30106046629005401</v>
      </c>
      <c r="J51" s="188"/>
      <c r="K51" s="186">
        <v>27524.78411439995</v>
      </c>
      <c r="L51" s="186">
        <v>28234</v>
      </c>
      <c r="M51" s="186">
        <v>33611.978812488858</v>
      </c>
      <c r="N51" s="186">
        <v>34066.580705200293</v>
      </c>
      <c r="O51" s="186">
        <v>40101.866174278526</v>
      </c>
      <c r="P51" s="188"/>
      <c r="Q51" s="186">
        <v>32901.492627551837</v>
      </c>
      <c r="R51" s="186">
        <v>32860.92825935041</v>
      </c>
      <c r="S51" s="186">
        <v>33570.575916803144</v>
      </c>
      <c r="T51" s="186">
        <v>34066.580705200293</v>
      </c>
      <c r="U51" s="186">
        <v>34343.068728863502</v>
      </c>
      <c r="V51" s="186">
        <v>35162.027908920551</v>
      </c>
      <c r="W51" s="186">
        <v>36285.586995091435</v>
      </c>
      <c r="X51" s="186">
        <v>40101.866174278526</v>
      </c>
      <c r="Y51" s="186">
        <v>41515.340926918179</v>
      </c>
      <c r="Z51" s="186">
        <v>44060.552193094438</v>
      </c>
      <c r="AA51" s="186">
        <v>47209.742735441985</v>
      </c>
    </row>
    <row r="52" spans="1:27" ht="3.75" customHeight="1" x14ac:dyDescent="0.35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</row>
    <row r="53" spans="1:27" x14ac:dyDescent="0.35">
      <c r="B53" s="137"/>
      <c r="C53" s="137"/>
      <c r="D53" s="137"/>
      <c r="E53" s="137"/>
      <c r="F53" s="137"/>
      <c r="G53" s="154"/>
      <c r="H53" s="154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</row>
    <row r="54" spans="1:27" x14ac:dyDescent="0.35">
      <c r="A54" s="167"/>
      <c r="B54" s="168"/>
      <c r="C54" s="168"/>
      <c r="D54" s="184"/>
      <c r="E54" s="168"/>
      <c r="F54" s="184"/>
      <c r="G54" s="168"/>
      <c r="H54" s="168"/>
      <c r="I54" s="184"/>
      <c r="J54" s="137"/>
      <c r="K54" s="196"/>
      <c r="L54" s="196"/>
      <c r="M54" s="196"/>
      <c r="N54" s="196"/>
      <c r="O54" s="196"/>
      <c r="P54" s="196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x14ac:dyDescent="0.35">
      <c r="B55" s="137"/>
      <c r="C55" s="137"/>
      <c r="D55" s="137"/>
      <c r="E55" s="137"/>
      <c r="F55" s="137"/>
      <c r="G55" s="137"/>
      <c r="H55" s="137"/>
      <c r="I55" s="137"/>
      <c r="J55" s="137"/>
      <c r="K55" s="196"/>
      <c r="L55" s="196"/>
      <c r="M55" s="196"/>
      <c r="N55" s="196"/>
      <c r="O55" s="196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</row>
  </sheetData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7"/>
  <sheetViews>
    <sheetView showGridLines="0" zoomScaleNormal="100" zoomScaleSheetLayoutView="100" workbookViewId="0">
      <pane xSplit="1" ySplit="2" topLeftCell="B3" activePane="bottomRight" state="frozen"/>
      <selection activeCell="M6" sqref="M6"/>
      <selection pane="topRight" activeCell="M6" sqref="M6"/>
      <selection pane="bottomLeft" activeCell="M6" sqref="M6"/>
      <selection pane="bottomRight" activeCell="AA1" sqref="AA1"/>
    </sheetView>
  </sheetViews>
  <sheetFormatPr defaultRowHeight="14.5" x14ac:dyDescent="0.35"/>
  <cols>
    <col min="1" max="1" width="29.453125" bestFit="1" customWidth="1"/>
    <col min="2" max="2" width="9.1796875" customWidth="1"/>
    <col min="3" max="6" width="9.7265625" bestFit="1" customWidth="1"/>
    <col min="7" max="7" width="9.7265625" customWidth="1"/>
    <col min="8" max="10" width="9.7265625" bestFit="1" customWidth="1"/>
    <col min="11" max="11" width="2.1796875" customWidth="1"/>
    <col min="12" max="14" width="9.7265625" bestFit="1" customWidth="1"/>
    <col min="15" max="15" width="2.1796875" customWidth="1"/>
    <col min="16" max="26" width="9.7265625" bestFit="1" customWidth="1"/>
  </cols>
  <sheetData>
    <row r="1" spans="1:26" x14ac:dyDescent="0.35">
      <c r="A1" s="42" t="s">
        <v>128</v>
      </c>
      <c r="B1" s="17" t="s">
        <v>2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152</v>
      </c>
      <c r="H1" s="76" t="s">
        <v>57</v>
      </c>
      <c r="I1" s="76" t="s">
        <v>209</v>
      </c>
      <c r="J1" s="76" t="s">
        <v>217</v>
      </c>
      <c r="L1" s="107" t="s">
        <v>157</v>
      </c>
      <c r="M1" s="107" t="s">
        <v>158</v>
      </c>
      <c r="N1" s="107" t="s">
        <v>159</v>
      </c>
      <c r="P1" s="76" t="s">
        <v>62</v>
      </c>
      <c r="Q1" s="76" t="s">
        <v>61</v>
      </c>
      <c r="R1" s="76" t="s">
        <v>60</v>
      </c>
      <c r="S1" s="76" t="s">
        <v>59</v>
      </c>
      <c r="T1" s="76" t="s">
        <v>39</v>
      </c>
      <c r="U1" s="77" t="s">
        <v>58</v>
      </c>
      <c r="V1" s="76" t="s">
        <v>57</v>
      </c>
      <c r="W1" s="76" t="s">
        <v>156</v>
      </c>
      <c r="X1" s="76" t="s">
        <v>161</v>
      </c>
      <c r="Y1" s="76" t="s">
        <v>209</v>
      </c>
      <c r="Z1" s="76" t="s">
        <v>217</v>
      </c>
    </row>
    <row r="2" spans="1:26" x14ac:dyDescent="0.35">
      <c r="A2" s="15" t="s">
        <v>40</v>
      </c>
      <c r="B2" s="43">
        <f t="shared" ref="B2" si="0">B3+B7</f>
        <v>31133.627528717676</v>
      </c>
      <c r="C2" s="43">
        <f t="shared" ref="C2:E2" si="1">C14+C18+C24</f>
        <v>34903.472491273089</v>
      </c>
      <c r="D2" s="43">
        <f t="shared" si="1"/>
        <v>37951.130050348336</v>
      </c>
      <c r="E2" s="43">
        <f t="shared" si="1"/>
        <v>44688.030561033956</v>
      </c>
      <c r="F2" s="43">
        <f>F14+F18+F24</f>
        <v>51209.787386004922</v>
      </c>
      <c r="G2" s="43">
        <f>G14+G18+G24</f>
        <v>64637.636323467887</v>
      </c>
      <c r="H2" s="43">
        <f>V2</f>
        <v>57940.554314284047</v>
      </c>
      <c r="I2" s="43">
        <f t="shared" ref="I2:J5" si="2">Y2</f>
        <v>73065.627844120536</v>
      </c>
      <c r="J2" s="43">
        <f t="shared" si="2"/>
        <v>77444.156916765118</v>
      </c>
      <c r="L2" s="109">
        <f>J2/H2-1</f>
        <v>0.33661401471391961</v>
      </c>
      <c r="M2" s="109">
        <f t="shared" ref="M2:M5" si="3">J2/I2-1</f>
        <v>5.9925976164685979E-2</v>
      </c>
      <c r="N2" s="109">
        <f>(G2/B2)^(1/5)-1</f>
        <v>0.1573138440188373</v>
      </c>
      <c r="P2" s="43">
        <f t="shared" ref="P2:Y2" si="4">P3+P7</f>
        <v>43160.227606277971</v>
      </c>
      <c r="Q2" s="43">
        <f t="shared" si="4"/>
        <v>44249.152866802986</v>
      </c>
      <c r="R2" s="43">
        <f t="shared" si="4"/>
        <v>46780.19409086409</v>
      </c>
      <c r="S2" s="43">
        <f t="shared" si="4"/>
        <v>51209.79237840492</v>
      </c>
      <c r="T2" s="43">
        <f t="shared" si="4"/>
        <v>52761.41579641011</v>
      </c>
      <c r="U2" s="43">
        <f t="shared" si="4"/>
        <v>55302.080313852202</v>
      </c>
      <c r="V2" s="43">
        <f t="shared" si="4"/>
        <v>57940.554314284047</v>
      </c>
      <c r="W2" s="43">
        <f t="shared" si="4"/>
        <v>64637.637808503176</v>
      </c>
      <c r="X2" s="43">
        <f t="shared" si="4"/>
        <v>68178.227832076955</v>
      </c>
      <c r="Y2" s="43">
        <f t="shared" si="4"/>
        <v>73065.627844120536</v>
      </c>
      <c r="Z2" s="43">
        <f t="shared" ref="Z2" si="5">Z3+Z7</f>
        <v>77444.156916765118</v>
      </c>
    </row>
    <row r="3" spans="1:26" x14ac:dyDescent="0.35">
      <c r="A3" s="29" t="s">
        <v>41</v>
      </c>
      <c r="B3" s="30">
        <f t="shared" ref="B3" si="6">B4+B5</f>
        <v>29029.013667018578</v>
      </c>
      <c r="C3" s="30">
        <v>27524.78411439995</v>
      </c>
      <c r="D3" s="30">
        <f>D4+D5</f>
        <v>28234</v>
      </c>
      <c r="E3" s="30">
        <v>33611.978812488858</v>
      </c>
      <c r="F3" s="30">
        <v>34066.580705200293</v>
      </c>
      <c r="G3" s="30">
        <v>40101.866174278526</v>
      </c>
      <c r="H3" s="30">
        <f>V3</f>
        <v>36285.586995091435</v>
      </c>
      <c r="I3" s="30">
        <f t="shared" si="2"/>
        <v>44060.552193094438</v>
      </c>
      <c r="J3" s="30">
        <f t="shared" si="2"/>
        <v>47209.742735441985</v>
      </c>
      <c r="L3" s="33">
        <f t="shared" ref="L3:L5" si="7">J3/H3-1</f>
        <v>0.30106046629005401</v>
      </c>
      <c r="M3" s="33">
        <f t="shared" si="3"/>
        <v>7.1474150585909335E-2</v>
      </c>
      <c r="N3" s="33">
        <f>(G3/B3)^(1/5)-1</f>
        <v>6.6759356438416795E-2</v>
      </c>
      <c r="P3" s="30">
        <f t="shared" ref="P3:Y3" si="8">P4+P5</f>
        <v>32901.492627551837</v>
      </c>
      <c r="Q3" s="30">
        <f t="shared" si="8"/>
        <v>32860.92825935041</v>
      </c>
      <c r="R3" s="30">
        <f t="shared" si="8"/>
        <v>33570.575916803144</v>
      </c>
      <c r="S3" s="30">
        <f t="shared" si="8"/>
        <v>34066.580705200293</v>
      </c>
      <c r="T3" s="30">
        <f t="shared" si="8"/>
        <v>34343.068728863502</v>
      </c>
      <c r="U3" s="30">
        <f t="shared" si="8"/>
        <v>35162.027908920551</v>
      </c>
      <c r="V3" s="30">
        <f t="shared" si="8"/>
        <v>36285.586995091435</v>
      </c>
      <c r="W3" s="30">
        <f t="shared" si="8"/>
        <v>40101.866174278526</v>
      </c>
      <c r="X3" s="30">
        <f t="shared" si="8"/>
        <v>41515.340926918179</v>
      </c>
      <c r="Y3" s="30">
        <f t="shared" si="8"/>
        <v>44060.552193094438</v>
      </c>
      <c r="Z3" s="30">
        <f t="shared" ref="Z3" si="9">Z4+Z5</f>
        <v>47209.742735441985</v>
      </c>
    </row>
    <row r="4" spans="1:26" x14ac:dyDescent="0.35">
      <c r="A4" s="31" t="s">
        <v>42</v>
      </c>
      <c r="B4" s="30">
        <v>27615.5</v>
      </c>
      <c r="C4" s="30">
        <v>26575.449084889951</v>
      </c>
      <c r="D4" s="30">
        <v>26274</v>
      </c>
      <c r="E4" s="30">
        <f t="shared" ref="E4:G4" si="10">E3-E5</f>
        <v>29783.519860716195</v>
      </c>
      <c r="F4" s="30">
        <f t="shared" si="10"/>
        <v>31669.311283535837</v>
      </c>
      <c r="G4" s="30">
        <f t="shared" si="10"/>
        <v>39365.588508407825</v>
      </c>
      <c r="H4" s="30">
        <f>V4</f>
        <v>35236.965814780713</v>
      </c>
      <c r="I4" s="30">
        <f t="shared" si="2"/>
        <v>43393.362782602431</v>
      </c>
      <c r="J4" s="30">
        <f t="shared" si="2"/>
        <v>46871.568474017091</v>
      </c>
      <c r="L4" s="33">
        <f t="shared" si="7"/>
        <v>0.33018173926757499</v>
      </c>
      <c r="M4" s="33">
        <f t="shared" si="3"/>
        <v>8.0155246525608348E-2</v>
      </c>
      <c r="N4" s="33">
        <f>(G4/B4)^(1/5)-1</f>
        <v>7.3477058603808043E-2</v>
      </c>
      <c r="P4" s="30">
        <v>28598.856168188795</v>
      </c>
      <c r="Q4" s="30">
        <v>28874.416818617516</v>
      </c>
      <c r="R4" s="30">
        <v>30379.303441069093</v>
      </c>
      <c r="S4" s="30">
        <v>31669.311283535837</v>
      </c>
      <c r="T4" s="30">
        <v>32385.99125539037</v>
      </c>
      <c r="U4" s="30">
        <v>33582.18132730011</v>
      </c>
      <c r="V4" s="30">
        <v>35236.965814780713</v>
      </c>
      <c r="W4" s="30">
        <v>39365.588508407825</v>
      </c>
      <c r="X4" s="30">
        <v>40707.360876392602</v>
      </c>
      <c r="Y4" s="30">
        <v>43393.362782602431</v>
      </c>
      <c r="Z4" s="30">
        <v>46871.568474017091</v>
      </c>
    </row>
    <row r="5" spans="1:26" x14ac:dyDescent="0.35">
      <c r="A5" s="31" t="s">
        <v>43</v>
      </c>
      <c r="B5" s="30">
        <v>1413.5136670185784</v>
      </c>
      <c r="C5" s="30">
        <v>949.33502950999866</v>
      </c>
      <c r="D5" s="30">
        <v>1960</v>
      </c>
      <c r="E5" s="30">
        <v>3828.4589517726617</v>
      </c>
      <c r="F5" s="30">
        <v>2397.2694216644568</v>
      </c>
      <c r="G5" s="30">
        <v>736.27766587069868</v>
      </c>
      <c r="H5" s="30">
        <f>V5</f>
        <v>1048.6211803107192</v>
      </c>
      <c r="I5" s="30">
        <f t="shared" si="2"/>
        <v>667.18941049200873</v>
      </c>
      <c r="J5" s="30">
        <f t="shared" si="2"/>
        <v>338.17426142489626</v>
      </c>
      <c r="L5" s="59">
        <f t="shared" si="7"/>
        <v>-0.67750578781491799</v>
      </c>
      <c r="M5" s="59">
        <f t="shared" si="3"/>
        <v>-0.49313604786455656</v>
      </c>
      <c r="N5" s="59">
        <f>(G5/B5)^(1/5)-1</f>
        <v>-0.12229550407423961</v>
      </c>
      <c r="P5" s="30">
        <v>4302.6364593630424</v>
      </c>
      <c r="Q5" s="30">
        <v>3986.5114407328942</v>
      </c>
      <c r="R5" s="30">
        <v>3191.2724757340516</v>
      </c>
      <c r="S5" s="30">
        <v>2397.2694216644568</v>
      </c>
      <c r="T5" s="30">
        <v>1957.0774734731331</v>
      </c>
      <c r="U5" s="30">
        <v>1579.8465816204391</v>
      </c>
      <c r="V5" s="30">
        <v>1048.6211803107192</v>
      </c>
      <c r="W5" s="30">
        <v>736.27766587069868</v>
      </c>
      <c r="X5" s="30">
        <v>807.98005052557392</v>
      </c>
      <c r="Y5" s="30">
        <v>667.18941049200873</v>
      </c>
      <c r="Z5" s="30">
        <v>338.17426142489626</v>
      </c>
    </row>
    <row r="6" spans="1:26" x14ac:dyDescent="0.35">
      <c r="A6" s="31"/>
      <c r="B6" s="30"/>
      <c r="C6" s="30"/>
      <c r="D6" s="30"/>
      <c r="E6" s="30"/>
      <c r="F6" s="30"/>
      <c r="G6" s="30"/>
      <c r="H6" s="30"/>
      <c r="I6" s="30"/>
      <c r="J6" s="30"/>
      <c r="L6" s="33"/>
      <c r="M6" s="33"/>
      <c r="N6" s="33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x14ac:dyDescent="0.35">
      <c r="A7" s="32" t="s">
        <v>44</v>
      </c>
      <c r="B7" s="30">
        <f t="shared" ref="B7" si="11">B8+B9</f>
        <v>2104.6138616990979</v>
      </c>
      <c r="C7" s="30">
        <f>C8+C9</f>
        <v>7378.6872830873763</v>
      </c>
      <c r="D7" s="30">
        <v>9717</v>
      </c>
      <c r="E7" s="30">
        <v>11076.0517485451</v>
      </c>
      <c r="F7" s="30">
        <v>17143.211673204631</v>
      </c>
      <c r="G7" s="30">
        <v>24535.771634224653</v>
      </c>
      <c r="H7" s="30">
        <f>V7</f>
        <v>21654.967319192616</v>
      </c>
      <c r="I7" s="30">
        <f t="shared" ref="I7:J9" si="12">Y7</f>
        <v>29005.075651026098</v>
      </c>
      <c r="J7" s="30">
        <f t="shared" si="12"/>
        <v>30234.414181323129</v>
      </c>
      <c r="L7" s="33">
        <f t="shared" ref="L7:L9" si="13">J7/H7-1</f>
        <v>0.39618840036422598</v>
      </c>
      <c r="M7" s="33">
        <f t="shared" ref="M7:M9" si="14">J7/I7-1</f>
        <v>4.23835657278675E-2</v>
      </c>
      <c r="N7" s="33">
        <f>(G7/B7)^(1/5)-1</f>
        <v>0.6342762103621955</v>
      </c>
      <c r="P7" s="30">
        <f t="shared" ref="P7:Y7" si="15">P8+P9</f>
        <v>10258.734978726137</v>
      </c>
      <c r="Q7" s="30">
        <f t="shared" si="15"/>
        <v>11388.224607452576</v>
      </c>
      <c r="R7" s="30">
        <f t="shared" si="15"/>
        <v>13209.618174060946</v>
      </c>
      <c r="S7" s="30">
        <f t="shared" si="15"/>
        <v>17143.211673204631</v>
      </c>
      <c r="T7" s="30">
        <f t="shared" si="15"/>
        <v>18418.347067546609</v>
      </c>
      <c r="U7" s="30">
        <f t="shared" si="15"/>
        <v>20140.052404931655</v>
      </c>
      <c r="V7" s="30">
        <f t="shared" si="15"/>
        <v>21654.967319192616</v>
      </c>
      <c r="W7" s="30">
        <f t="shared" si="15"/>
        <v>24535.771634224653</v>
      </c>
      <c r="X7" s="30">
        <f t="shared" si="15"/>
        <v>26662.886905158779</v>
      </c>
      <c r="Y7" s="30">
        <f t="shared" si="15"/>
        <v>29005.075651026098</v>
      </c>
      <c r="Z7" s="30">
        <f t="shared" ref="Z7" si="16">Z8+Z9</f>
        <v>30234.414181323129</v>
      </c>
    </row>
    <row r="8" spans="1:26" x14ac:dyDescent="0.35">
      <c r="A8" s="31" t="s">
        <v>45</v>
      </c>
      <c r="B8" s="30">
        <v>2104.6138616990979</v>
      </c>
      <c r="C8" s="30">
        <v>7378.6872830873763</v>
      </c>
      <c r="D8" s="30">
        <v>9717</v>
      </c>
      <c r="E8" s="30">
        <v>11041.626672845099</v>
      </c>
      <c r="F8" s="30">
        <v>14298.404820250782</v>
      </c>
      <c r="G8" s="30">
        <v>16978.905944385002</v>
      </c>
      <c r="H8" s="30">
        <f>V8</f>
        <v>15938.939882591818</v>
      </c>
      <c r="I8" s="30">
        <f t="shared" si="12"/>
        <v>18429.006984286545</v>
      </c>
      <c r="J8" s="30">
        <f t="shared" si="12"/>
        <v>18648.064123122196</v>
      </c>
      <c r="L8" s="33">
        <f t="shared" si="13"/>
        <v>0.1699689101336801</v>
      </c>
      <c r="M8" s="33">
        <f t="shared" si="14"/>
        <v>1.1886540551123037E-2</v>
      </c>
      <c r="N8" s="33">
        <f>(G8/B8)^(1/5)-1</f>
        <v>0.51826456194869186</v>
      </c>
      <c r="P8" s="30">
        <v>10195.179626476138</v>
      </c>
      <c r="Q8" s="30">
        <v>11151.392424403906</v>
      </c>
      <c r="R8" s="30">
        <v>12364.911246394164</v>
      </c>
      <c r="S8" s="30">
        <v>14298.404820250782</v>
      </c>
      <c r="T8" s="30">
        <v>14576.591805400443</v>
      </c>
      <c r="U8" s="30">
        <v>15437.503516627075</v>
      </c>
      <c r="V8" s="30">
        <v>15938.939882591818</v>
      </c>
      <c r="W8" s="30">
        <v>16978.905944385002</v>
      </c>
      <c r="X8" s="30">
        <v>17699.555309642688</v>
      </c>
      <c r="Y8" s="30">
        <v>18429.006984286545</v>
      </c>
      <c r="Z8" s="30">
        <v>18648.064123122196</v>
      </c>
    </row>
    <row r="9" spans="1:26" x14ac:dyDescent="0.35">
      <c r="A9" s="31" t="s">
        <v>148</v>
      </c>
      <c r="B9" s="30"/>
      <c r="C9" s="30"/>
      <c r="D9" s="30"/>
      <c r="E9" s="30">
        <v>34</v>
      </c>
      <c r="F9" s="30">
        <v>2844.8068529538491</v>
      </c>
      <c r="G9" s="30">
        <v>7556.8656898396512</v>
      </c>
      <c r="H9" s="30">
        <f>V9</f>
        <v>5716.027436600798</v>
      </c>
      <c r="I9" s="30">
        <f t="shared" si="12"/>
        <v>10576.068666739551</v>
      </c>
      <c r="J9" s="30">
        <f t="shared" si="12"/>
        <v>11586.350058200933</v>
      </c>
      <c r="L9" s="33">
        <f t="shared" si="13"/>
        <v>1.0269934297395698</v>
      </c>
      <c r="M9" s="33">
        <f t="shared" si="14"/>
        <v>9.5525229959842584E-2</v>
      </c>
      <c r="N9" s="33"/>
      <c r="P9" s="30">
        <v>63.555352249999999</v>
      </c>
      <c r="Q9" s="30">
        <v>236.83218304866978</v>
      </c>
      <c r="R9" s="30">
        <v>844.70692766678258</v>
      </c>
      <c r="S9" s="30">
        <v>2844.8068529538491</v>
      </c>
      <c r="T9" s="30">
        <v>3841.7552621461637</v>
      </c>
      <c r="U9" s="30">
        <v>4702.5488883045809</v>
      </c>
      <c r="V9" s="30">
        <v>5716.027436600798</v>
      </c>
      <c r="W9" s="30">
        <v>7556.8656898396512</v>
      </c>
      <c r="X9" s="30">
        <v>8963.3315955160906</v>
      </c>
      <c r="Y9" s="30">
        <v>10576.068666739551</v>
      </c>
      <c r="Z9" s="30">
        <v>11586.350058200933</v>
      </c>
    </row>
    <row r="10" spans="1:26" x14ac:dyDescent="0.35">
      <c r="A10" s="31"/>
      <c r="B10" s="30"/>
      <c r="C10" s="30"/>
      <c r="D10" s="30"/>
      <c r="E10" s="30"/>
      <c r="F10" s="30"/>
      <c r="G10" s="30"/>
      <c r="H10" s="30"/>
      <c r="I10" s="30"/>
      <c r="J10" s="30"/>
      <c r="L10" s="33"/>
      <c r="M10" s="33"/>
      <c r="N10" s="33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x14ac:dyDescent="0.35">
      <c r="A11" s="32" t="s">
        <v>210</v>
      </c>
      <c r="B11" s="33">
        <f>B7/B2</f>
        <v>6.7599378188673995E-2</v>
      </c>
      <c r="C11" s="33">
        <f t="shared" ref="C11:G11" si="17">C7/C2</f>
        <v>0.2114026701765066</v>
      </c>
      <c r="D11" s="33">
        <f t="shared" si="17"/>
        <v>0.25603980664367099</v>
      </c>
      <c r="E11" s="33">
        <f t="shared" si="17"/>
        <v>0.24785276078384491</v>
      </c>
      <c r="F11" s="33">
        <f t="shared" si="17"/>
        <v>0.33476435947651845</v>
      </c>
      <c r="G11" s="33">
        <f t="shared" si="17"/>
        <v>0.37958955540143241</v>
      </c>
      <c r="H11" s="33">
        <f>V11</f>
        <v>0.37374456588265725</v>
      </c>
      <c r="I11" s="33">
        <f>Y11</f>
        <v>0.39697292019314506</v>
      </c>
      <c r="J11" s="33">
        <f>Z11</f>
        <v>0.39040278033910625</v>
      </c>
      <c r="L11" s="33">
        <f>J11-H11</f>
        <v>1.6658214456448994E-2</v>
      </c>
      <c r="M11" s="33">
        <f>J11-I11</f>
        <v>-6.5701398540388145E-3</v>
      </c>
      <c r="N11" s="33"/>
      <c r="P11" s="33">
        <f t="shared" ref="P11:Y11" si="18">P7/P2</f>
        <v>0.23768954770836123</v>
      </c>
      <c r="Q11" s="33">
        <f t="shared" si="18"/>
        <v>0.25736593515661077</v>
      </c>
      <c r="R11" s="33">
        <f t="shared" si="18"/>
        <v>0.28237630114152756</v>
      </c>
      <c r="S11" s="33">
        <f t="shared" si="18"/>
        <v>0.33476432684061991</v>
      </c>
      <c r="T11" s="33">
        <f t="shared" si="18"/>
        <v>0.3490874304551887</v>
      </c>
      <c r="U11" s="33">
        <f t="shared" si="18"/>
        <v>0.36418254594822042</v>
      </c>
      <c r="V11" s="33">
        <f t="shared" si="18"/>
        <v>0.37374456588265725</v>
      </c>
      <c r="W11" s="33">
        <f t="shared" si="18"/>
        <v>0.37958954668044714</v>
      </c>
      <c r="X11" s="33">
        <f t="shared" si="18"/>
        <v>0.3910762680841382</v>
      </c>
      <c r="Y11" s="33">
        <f t="shared" si="18"/>
        <v>0.39697292019314506</v>
      </c>
      <c r="Z11" s="33">
        <f t="shared" ref="Z11" si="19">Z7/Z2</f>
        <v>0.39040278033910625</v>
      </c>
    </row>
    <row r="12" spans="1:26" x14ac:dyDescent="0.35">
      <c r="A12" s="44"/>
      <c r="B12" s="44"/>
      <c r="C12" s="44"/>
      <c r="D12" s="44"/>
      <c r="E12" s="44"/>
      <c r="F12" s="44"/>
      <c r="G12" s="44"/>
      <c r="H12" s="44"/>
      <c r="I12" s="44"/>
      <c r="J12" s="44"/>
      <c r="L12" s="110"/>
      <c r="M12" s="110"/>
      <c r="N12" s="110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x14ac:dyDescent="0.35">
      <c r="A13" s="34" t="s">
        <v>66</v>
      </c>
      <c r="B13" s="67">
        <f>B14+B18+B24</f>
        <v>31133.787802839011</v>
      </c>
      <c r="C13" s="67">
        <f t="shared" ref="C13:G13" si="20">C14+C18+C24</f>
        <v>34903.472491273089</v>
      </c>
      <c r="D13" s="67">
        <f t="shared" si="20"/>
        <v>37951.130050348336</v>
      </c>
      <c r="E13" s="67">
        <f t="shared" si="20"/>
        <v>44688.030561033956</v>
      </c>
      <c r="F13" s="67">
        <f t="shared" si="20"/>
        <v>51209.787386004922</v>
      </c>
      <c r="G13" s="67">
        <f t="shared" si="20"/>
        <v>64637.636323467887</v>
      </c>
      <c r="H13" s="67">
        <f t="shared" ref="H13:H26" si="21">V13</f>
        <v>57940.858301941051</v>
      </c>
      <c r="I13" s="67">
        <f t="shared" ref="I13:I26" si="22">Y13</f>
        <v>73065.627324915535</v>
      </c>
      <c r="J13" s="67">
        <f t="shared" ref="J13:J26" si="23">Z13</f>
        <v>77444.156916765118</v>
      </c>
      <c r="L13" s="79">
        <f>J13/H13-1</f>
        <v>0.33660700214671646</v>
      </c>
      <c r="M13" s="79">
        <f>J13/I13-1</f>
        <v>5.992598369652935E-2</v>
      </c>
      <c r="N13" s="79">
        <f t="shared" ref="N13:N19" si="24">(G13/B13)^(1/5)-1</f>
        <v>0.15731265246551529</v>
      </c>
      <c r="P13" s="67">
        <f t="shared" ref="P13:X13" si="25">P14+P18+P24</f>
        <v>43160.227606277978</v>
      </c>
      <c r="Q13" s="67">
        <f t="shared" si="25"/>
        <v>44249.152866802979</v>
      </c>
      <c r="R13" s="67">
        <f t="shared" si="25"/>
        <v>46780.195801625101</v>
      </c>
      <c r="S13" s="67">
        <f t="shared" si="25"/>
        <v>51209.787386004922</v>
      </c>
      <c r="T13" s="67">
        <f t="shared" si="25"/>
        <v>52761.415379521117</v>
      </c>
      <c r="U13" s="67">
        <f t="shared" si="25"/>
        <v>55302.857473656208</v>
      </c>
      <c r="V13" s="67">
        <f t="shared" si="25"/>
        <v>57940.858301941051</v>
      </c>
      <c r="W13" s="67">
        <f t="shared" si="25"/>
        <v>64637.636323467887</v>
      </c>
      <c r="X13" s="67">
        <f t="shared" si="25"/>
        <v>68178.229875272955</v>
      </c>
      <c r="Y13" s="67">
        <f t="shared" ref="Y13:Z13" si="26">Y14+Y18+Y24</f>
        <v>73065.627324915535</v>
      </c>
      <c r="Z13" s="67">
        <f t="shared" si="26"/>
        <v>77444.156916765118</v>
      </c>
    </row>
    <row r="14" spans="1:26" x14ac:dyDescent="0.35">
      <c r="A14" s="49" t="s">
        <v>52</v>
      </c>
      <c r="B14" s="50">
        <f t="shared" ref="B14:C14" si="27">SUM(B15:B17)</f>
        <v>14321.203329280013</v>
      </c>
      <c r="C14" s="50">
        <f t="shared" si="27"/>
        <v>18157.830831868076</v>
      </c>
      <c r="D14" s="50">
        <f t="shared" ref="D14:G14" si="28">SUM(D15:D17)</f>
        <v>18494.734894763056</v>
      </c>
      <c r="E14" s="50">
        <f t="shared" si="28"/>
        <v>20693.686955748948</v>
      </c>
      <c r="F14" s="50">
        <f t="shared" si="28"/>
        <v>23617.374815281932</v>
      </c>
      <c r="G14" s="50">
        <f t="shared" si="28"/>
        <v>28511.942059844998</v>
      </c>
      <c r="H14" s="50">
        <f t="shared" si="21"/>
        <v>26595.952745663053</v>
      </c>
      <c r="I14" s="50">
        <f t="shared" si="22"/>
        <v>31093.967961845894</v>
      </c>
      <c r="J14" s="50">
        <f t="shared" si="23"/>
        <v>32937.233898862207</v>
      </c>
      <c r="L14" s="111">
        <f t="shared" ref="L14:L26" si="29">J14/H14-1</f>
        <v>0.23843030606351245</v>
      </c>
      <c r="M14" s="111">
        <f t="shared" ref="M14:M26" si="30">J14/I14-1</f>
        <v>5.9280499011194365E-2</v>
      </c>
      <c r="N14" s="111">
        <f t="shared" si="24"/>
        <v>0.14764999149787417</v>
      </c>
      <c r="P14" s="50">
        <f t="shared" ref="P14:X14" si="31">SUM(P15:P17)</f>
        <v>20614.289176683971</v>
      </c>
      <c r="Q14" s="50">
        <f t="shared" si="31"/>
        <v>21474.264160043997</v>
      </c>
      <c r="R14" s="50">
        <f t="shared" si="31"/>
        <v>22207.438333999089</v>
      </c>
      <c r="S14" s="50">
        <f t="shared" si="31"/>
        <v>23617.374815281932</v>
      </c>
      <c r="T14" s="50">
        <f t="shared" si="31"/>
        <v>24553.943459577102</v>
      </c>
      <c r="U14" s="50">
        <f t="shared" si="31"/>
        <v>25718.083653878217</v>
      </c>
      <c r="V14" s="50">
        <f t="shared" si="31"/>
        <v>26595.952745663053</v>
      </c>
      <c r="W14" s="50">
        <f t="shared" si="31"/>
        <v>28511.942059844998</v>
      </c>
      <c r="X14" s="50">
        <f t="shared" si="31"/>
        <v>29594.896472075961</v>
      </c>
      <c r="Y14" s="50">
        <f t="shared" ref="Y14:Z14" si="32">SUM(Y15:Y17)</f>
        <v>31093.967961845894</v>
      </c>
      <c r="Z14" s="50">
        <f t="shared" si="32"/>
        <v>32937.233898862207</v>
      </c>
    </row>
    <row r="15" spans="1:26" x14ac:dyDescent="0.35">
      <c r="A15" s="47" t="s">
        <v>47</v>
      </c>
      <c r="B15" s="90">
        <v>8567.432542626002</v>
      </c>
      <c r="C15" s="46">
        <v>12185.68697053508</v>
      </c>
      <c r="D15" s="46">
        <v>12443.061576090053</v>
      </c>
      <c r="E15" s="46">
        <v>14439.242226756973</v>
      </c>
      <c r="F15" s="46">
        <v>17727.040455566937</v>
      </c>
      <c r="G15" s="46">
        <v>21800.368169848967</v>
      </c>
      <c r="H15" s="46">
        <f t="shared" si="21"/>
        <v>20389.092869287029</v>
      </c>
      <c r="I15" s="46">
        <f t="shared" si="22"/>
        <v>24008.727325610838</v>
      </c>
      <c r="J15" s="46">
        <f t="shared" si="23"/>
        <v>25518.587547827166</v>
      </c>
      <c r="L15" s="112">
        <f t="shared" si="29"/>
        <v>0.25158032833657429</v>
      </c>
      <c r="M15" s="112">
        <f t="shared" si="30"/>
        <v>6.2887974099556487E-2</v>
      </c>
      <c r="N15" s="112">
        <f t="shared" si="24"/>
        <v>0.20537624101511698</v>
      </c>
      <c r="P15" s="46">
        <v>14747.431305812977</v>
      </c>
      <c r="Q15" s="46">
        <v>15698.419049518014</v>
      </c>
      <c r="R15" s="46">
        <v>16495.164508054055</v>
      </c>
      <c r="S15" s="46">
        <v>17727.040455566937</v>
      </c>
      <c r="T15" s="46">
        <v>18618.172965633101</v>
      </c>
      <c r="U15" s="46">
        <v>19680.674279458239</v>
      </c>
      <c r="V15" s="46">
        <v>20389.092869287029</v>
      </c>
      <c r="W15" s="46">
        <v>21800.368169848967</v>
      </c>
      <c r="X15" s="46">
        <v>22837.709245154911</v>
      </c>
      <c r="Y15" s="46">
        <v>24008.727325610838</v>
      </c>
      <c r="Z15" s="46">
        <v>25518.587547827166</v>
      </c>
    </row>
    <row r="16" spans="1:26" x14ac:dyDescent="0.35">
      <c r="A16" s="47" t="s">
        <v>144</v>
      </c>
      <c r="B16" s="46">
        <v>4294.8487805120103</v>
      </c>
      <c r="C16" s="46">
        <v>4753.3753909709958</v>
      </c>
      <c r="D16" s="46">
        <v>4882.1478235820041</v>
      </c>
      <c r="E16" s="46">
        <v>5381.1469049429752</v>
      </c>
      <c r="F16" s="46">
        <v>5346.1347263729949</v>
      </c>
      <c r="G16" s="46">
        <v>5904.591262074031</v>
      </c>
      <c r="H16" s="46">
        <f t="shared" si="21"/>
        <v>5545.4661198590229</v>
      </c>
      <c r="I16" s="46">
        <f t="shared" si="22"/>
        <v>6204.3398219190567</v>
      </c>
      <c r="J16" s="46">
        <f t="shared" si="23"/>
        <v>6654.6280444470403</v>
      </c>
      <c r="L16" s="112">
        <f t="shared" si="29"/>
        <v>0.20001238860985326</v>
      </c>
      <c r="M16" s="112">
        <f t="shared" si="30"/>
        <v>7.2576331318471521E-2</v>
      </c>
      <c r="N16" s="112">
        <f t="shared" si="24"/>
        <v>6.5732947801661057E-2</v>
      </c>
      <c r="P16" s="46">
        <v>5378.6973849819951</v>
      </c>
      <c r="Q16" s="46">
        <v>5294.6747371379861</v>
      </c>
      <c r="R16" s="46">
        <v>5226.9957485300311</v>
      </c>
      <c r="S16" s="46">
        <v>5346.1347263729949</v>
      </c>
      <c r="T16" s="46">
        <v>5350.7976902930013</v>
      </c>
      <c r="U16" s="46">
        <v>5443.1784732629794</v>
      </c>
      <c r="V16" s="46">
        <v>5545.4661198590229</v>
      </c>
      <c r="W16" s="46">
        <v>5904.591262074031</v>
      </c>
      <c r="X16" s="46">
        <v>5957.9583325420554</v>
      </c>
      <c r="Y16" s="46">
        <v>6204.3398219190567</v>
      </c>
      <c r="Z16" s="46">
        <v>6654.6280444470403</v>
      </c>
    </row>
    <row r="17" spans="1:26" s="53" customFormat="1" x14ac:dyDescent="0.35">
      <c r="A17" s="51" t="s">
        <v>65</v>
      </c>
      <c r="B17" s="52">
        <v>1458.9220061420006</v>
      </c>
      <c r="C17" s="52">
        <v>1218.7684703620005</v>
      </c>
      <c r="D17" s="52">
        <v>1169.525495091</v>
      </c>
      <c r="E17" s="52">
        <v>873.29782404899981</v>
      </c>
      <c r="F17" s="52">
        <v>544.19963334199997</v>
      </c>
      <c r="G17" s="52">
        <v>806.98262792200001</v>
      </c>
      <c r="H17" s="52">
        <f t="shared" si="21"/>
        <v>661.39375651700016</v>
      </c>
      <c r="I17" s="52">
        <f t="shared" si="22"/>
        <v>880.90081431599936</v>
      </c>
      <c r="J17" s="52">
        <f t="shared" si="23"/>
        <v>764.01830658800043</v>
      </c>
      <c r="L17" s="113">
        <f t="shared" si="29"/>
        <v>0.15516407444097546</v>
      </c>
      <c r="M17" s="113">
        <f t="shared" si="30"/>
        <v>-0.13268520794677174</v>
      </c>
      <c r="N17" s="59">
        <f t="shared" si="24"/>
        <v>-0.11168617309368079</v>
      </c>
      <c r="P17" s="52">
        <v>488.16048588899997</v>
      </c>
      <c r="Q17" s="52">
        <v>481.17037338799992</v>
      </c>
      <c r="R17" s="52">
        <v>485.27807741499998</v>
      </c>
      <c r="S17" s="52">
        <v>544.19963334199997</v>
      </c>
      <c r="T17" s="52">
        <v>584.97280365100016</v>
      </c>
      <c r="U17" s="52">
        <v>594.23090115699983</v>
      </c>
      <c r="V17" s="52">
        <v>661.39375651700016</v>
      </c>
      <c r="W17" s="52">
        <v>806.98262792200001</v>
      </c>
      <c r="X17" s="52">
        <v>799.22889437899903</v>
      </c>
      <c r="Y17" s="52">
        <v>880.90081431599936</v>
      </c>
      <c r="Z17" s="52">
        <v>764.01830658800043</v>
      </c>
    </row>
    <row r="18" spans="1:26" x14ac:dyDescent="0.35">
      <c r="A18" s="41" t="s">
        <v>54</v>
      </c>
      <c r="B18" s="48">
        <f>SUM(B19:B23)+4066.116949821+11.6900000000005</f>
        <v>15971.965865596001</v>
      </c>
      <c r="C18" s="48">
        <f>SUM(C19:C23)+6.7450000000008</f>
        <v>14460.400951570018</v>
      </c>
      <c r="D18" s="48">
        <f t="shared" ref="D18:G18" si="33">SUM(D19:D23)</f>
        <v>16056.559902041283</v>
      </c>
      <c r="E18" s="48">
        <f t="shared" si="33"/>
        <v>19198.771051633008</v>
      </c>
      <c r="F18" s="48">
        <f t="shared" si="33"/>
        <v>21108.571807018991</v>
      </c>
      <c r="G18" s="48">
        <f t="shared" si="33"/>
        <v>25573.456671962766</v>
      </c>
      <c r="H18" s="48">
        <f t="shared" si="21"/>
        <v>22870.141083711998</v>
      </c>
      <c r="I18" s="48">
        <f t="shared" si="22"/>
        <v>29775.451378366819</v>
      </c>
      <c r="J18" s="48">
        <f t="shared" si="23"/>
        <v>31430.282015559795</v>
      </c>
      <c r="L18" s="75">
        <f t="shared" si="29"/>
        <v>0.37429331548567868</v>
      </c>
      <c r="M18" s="75">
        <f t="shared" si="30"/>
        <v>5.5577012625752653E-2</v>
      </c>
      <c r="N18" s="75">
        <f t="shared" si="24"/>
        <v>9.8717930744108173E-2</v>
      </c>
      <c r="P18" s="48">
        <f t="shared" ref="P18:Y18" si="34">SUM(P19:P23)</f>
        <v>18103.095241558007</v>
      </c>
      <c r="Q18" s="48">
        <f t="shared" si="34"/>
        <v>18165.009989058985</v>
      </c>
      <c r="R18" s="48">
        <f t="shared" si="34"/>
        <v>19322.606398274009</v>
      </c>
      <c r="S18" s="48">
        <f t="shared" si="34"/>
        <v>21108.571807018991</v>
      </c>
      <c r="T18" s="48">
        <f t="shared" si="34"/>
        <v>21522.631393194017</v>
      </c>
      <c r="U18" s="48">
        <f t="shared" si="34"/>
        <v>22317.082694512988</v>
      </c>
      <c r="V18" s="48">
        <f t="shared" si="34"/>
        <v>22870.141083711998</v>
      </c>
      <c r="W18" s="48">
        <f t="shared" si="34"/>
        <v>25573.456671962766</v>
      </c>
      <c r="X18" s="48">
        <f t="shared" si="34"/>
        <v>27511.021084218999</v>
      </c>
      <c r="Y18" s="48">
        <f t="shared" si="34"/>
        <v>29775.451378366819</v>
      </c>
      <c r="Z18" s="48">
        <f t="shared" ref="Z18" si="35">SUM(Z19:Z23)</f>
        <v>31430.282015559795</v>
      </c>
    </row>
    <row r="19" spans="1:26" x14ac:dyDescent="0.35">
      <c r="A19" s="47" t="s">
        <v>48</v>
      </c>
      <c r="B19" s="46">
        <v>4036.8874788380012</v>
      </c>
      <c r="C19" s="46">
        <v>6195.0664803999998</v>
      </c>
      <c r="D19" s="46">
        <v>9125.0870094932907</v>
      </c>
      <c r="E19" s="46">
        <v>13149.132265969007</v>
      </c>
      <c r="F19" s="46">
        <v>16228.015049051994</v>
      </c>
      <c r="G19" s="46">
        <v>20733.264805893999</v>
      </c>
      <c r="H19" s="46">
        <f t="shared" si="21"/>
        <v>18283.992357187999</v>
      </c>
      <c r="I19" s="46">
        <f t="shared" si="22"/>
        <v>23690.113050563003</v>
      </c>
      <c r="J19" s="46">
        <f t="shared" si="23"/>
        <v>24692.499975466002</v>
      </c>
      <c r="L19" s="112">
        <f t="shared" si="29"/>
        <v>0.35049826608348056</v>
      </c>
      <c r="M19" s="112">
        <f t="shared" si="30"/>
        <v>4.231245848272458E-2</v>
      </c>
      <c r="N19" s="112">
        <f t="shared" si="24"/>
        <v>0.38715250354476827</v>
      </c>
      <c r="P19" s="46">
        <v>13261.636645575007</v>
      </c>
      <c r="Q19" s="46">
        <v>13600.186261813984</v>
      </c>
      <c r="R19" s="46">
        <v>14605.74943102101</v>
      </c>
      <c r="S19" s="46">
        <v>16228.015049051994</v>
      </c>
      <c r="T19" s="46">
        <v>17130.156046263015</v>
      </c>
      <c r="U19" s="46">
        <v>17831.639682631991</v>
      </c>
      <c r="V19" s="46">
        <v>18283.992357187999</v>
      </c>
      <c r="W19" s="46">
        <v>20733.264805893999</v>
      </c>
      <c r="X19" s="46">
        <v>22141.886918472999</v>
      </c>
      <c r="Y19" s="46">
        <v>23690.113050563003</v>
      </c>
      <c r="Z19" s="46">
        <v>24692.499975466002</v>
      </c>
    </row>
    <row r="20" spans="1:26" x14ac:dyDescent="0.35">
      <c r="A20" s="47" t="s">
        <v>144</v>
      </c>
      <c r="B20" s="46">
        <v>1437.452272888999</v>
      </c>
      <c r="C20" s="90">
        <v>1008.4440000000001</v>
      </c>
      <c r="D20" s="90">
        <v>0</v>
      </c>
      <c r="E20" s="90">
        <v>0</v>
      </c>
      <c r="F20" s="90">
        <v>0</v>
      </c>
      <c r="G20" s="90">
        <v>0</v>
      </c>
      <c r="H20" s="90">
        <f t="shared" si="21"/>
        <v>0</v>
      </c>
      <c r="I20" s="90">
        <f t="shared" si="22"/>
        <v>102</v>
      </c>
      <c r="J20" s="90">
        <f t="shared" si="23"/>
        <v>220.8116923</v>
      </c>
      <c r="L20" s="96"/>
      <c r="M20" s="96">
        <f t="shared" si="30"/>
        <v>1.1648205127450981</v>
      </c>
      <c r="N20" s="96"/>
      <c r="P20" s="90"/>
      <c r="Q20" s="90"/>
      <c r="R20" s="90">
        <v>0</v>
      </c>
      <c r="S20" s="90">
        <v>0</v>
      </c>
      <c r="T20" s="90"/>
      <c r="U20" s="90">
        <v>0</v>
      </c>
      <c r="V20" s="90">
        <v>0</v>
      </c>
      <c r="W20" s="90">
        <v>0</v>
      </c>
      <c r="X20" s="90">
        <v>61</v>
      </c>
      <c r="Y20" s="90">
        <v>102</v>
      </c>
      <c r="Z20" s="90">
        <v>220.8116923</v>
      </c>
    </row>
    <row r="21" spans="1:26" x14ac:dyDescent="0.35">
      <c r="A21" s="92" t="s">
        <v>145</v>
      </c>
      <c r="B21" s="90">
        <v>2481</v>
      </c>
      <c r="C21" s="90">
        <v>2754.1213704900179</v>
      </c>
      <c r="D21" s="90">
        <v>2923.166893702989</v>
      </c>
      <c r="E21" s="90">
        <v>2025.074849719</v>
      </c>
      <c r="F21" s="90">
        <v>1883.7298731230001</v>
      </c>
      <c r="G21" s="90">
        <v>2511.547654295764</v>
      </c>
      <c r="H21" s="90">
        <f t="shared" si="21"/>
        <v>1996.3834976430001</v>
      </c>
      <c r="I21" s="90">
        <f t="shared" si="22"/>
        <v>3538.8458871731386</v>
      </c>
      <c r="J21" s="90">
        <f t="shared" si="23"/>
        <v>3904.7908317539986</v>
      </c>
      <c r="L21" s="96">
        <f t="shared" si="29"/>
        <v>0.95593223264173988</v>
      </c>
      <c r="M21" s="96">
        <f t="shared" si="30"/>
        <v>0.10340799126270506</v>
      </c>
      <c r="N21" s="96">
        <f>(G21/B21)^(1/5)-1</f>
        <v>2.4504883013185541E-3</v>
      </c>
      <c r="P21" s="90">
        <v>1679.1157453219998</v>
      </c>
      <c r="Q21" s="90">
        <v>1647.9116417510004</v>
      </c>
      <c r="R21" s="90">
        <v>1714.9462535790001</v>
      </c>
      <c r="S21" s="90">
        <v>1883.7298731230001</v>
      </c>
      <c r="T21" s="90">
        <v>1883.8127687740002</v>
      </c>
      <c r="U21" s="90">
        <v>1998.7940924059999</v>
      </c>
      <c r="V21" s="90">
        <v>1996.3834976430001</v>
      </c>
      <c r="W21" s="90">
        <v>2511.547654295764</v>
      </c>
      <c r="X21" s="90">
        <v>2898.7315904739999</v>
      </c>
      <c r="Y21" s="90">
        <v>3538.8458871731386</v>
      </c>
      <c r="Z21" s="90">
        <v>3904.7908317539986</v>
      </c>
    </row>
    <row r="22" spans="1:26" s="53" customFormat="1" x14ac:dyDescent="0.35">
      <c r="A22" s="93" t="s">
        <v>49</v>
      </c>
      <c r="B22" s="91">
        <v>2876.2234969810002</v>
      </c>
      <c r="C22" s="91">
        <v>3836.1555490049996</v>
      </c>
      <c r="D22" s="91">
        <v>3557.4505972920006</v>
      </c>
      <c r="E22" s="91">
        <v>3361.6110437090006</v>
      </c>
      <c r="F22" s="91">
        <v>2354.9750162659998</v>
      </c>
      <c r="G22" s="91">
        <v>1887.0738059169998</v>
      </c>
      <c r="H22" s="91">
        <f t="shared" si="21"/>
        <v>2043.7652288810002</v>
      </c>
      <c r="I22" s="91">
        <f t="shared" si="22"/>
        <v>1943.554617151678</v>
      </c>
      <c r="J22" s="91">
        <f t="shared" si="23"/>
        <v>2125.3797186177944</v>
      </c>
      <c r="L22" s="59">
        <f t="shared" si="29"/>
        <v>3.9933397722731412E-2</v>
      </c>
      <c r="M22" s="59">
        <f t="shared" si="30"/>
        <v>9.3552864355613163E-2</v>
      </c>
      <c r="N22" s="59">
        <f>(G22/B22)^(1/5)-1</f>
        <v>-8.0835481758230077E-2</v>
      </c>
      <c r="P22" s="91">
        <v>2320.2587645540002</v>
      </c>
      <c r="Q22" s="91">
        <v>2240.3921652499998</v>
      </c>
      <c r="R22" s="91">
        <v>2298.080424021</v>
      </c>
      <c r="S22" s="91">
        <v>2354.9750162659998</v>
      </c>
      <c r="T22" s="91">
        <v>1902.1590785979997</v>
      </c>
      <c r="U22" s="91">
        <v>1998.791651407</v>
      </c>
      <c r="V22" s="91">
        <v>2043.7652288810002</v>
      </c>
      <c r="W22" s="91">
        <v>1887.0738059169998</v>
      </c>
      <c r="X22" s="91">
        <v>1932.896137916</v>
      </c>
      <c r="Y22" s="91">
        <v>1943.554617151678</v>
      </c>
      <c r="Z22" s="91">
        <v>2125.3797186177944</v>
      </c>
    </row>
    <row r="23" spans="1:26" x14ac:dyDescent="0.35">
      <c r="A23" s="93" t="s">
        <v>50</v>
      </c>
      <c r="B23" s="91">
        <v>1062.5956670670002</v>
      </c>
      <c r="C23" s="91">
        <v>659.86855167499994</v>
      </c>
      <c r="D23" s="91">
        <v>450.85540155299992</v>
      </c>
      <c r="E23" s="91">
        <v>662.95289223600025</v>
      </c>
      <c r="F23" s="91">
        <v>641.85186857800034</v>
      </c>
      <c r="G23" s="91">
        <v>441.57040585600026</v>
      </c>
      <c r="H23" s="91">
        <f t="shared" si="21"/>
        <v>546</v>
      </c>
      <c r="I23" s="91">
        <f t="shared" si="22"/>
        <v>500.93782347900026</v>
      </c>
      <c r="J23" s="91">
        <f t="shared" si="23"/>
        <v>486.79979742199964</v>
      </c>
      <c r="L23" s="59">
        <f t="shared" si="29"/>
        <v>-0.10842527944688707</v>
      </c>
      <c r="M23" s="59">
        <f t="shared" si="30"/>
        <v>-2.8223115513243524E-2</v>
      </c>
      <c r="N23" s="59">
        <f>(G23/B23)^(1/5)-1</f>
        <v>-0.16106872752298984</v>
      </c>
      <c r="P23" s="91">
        <v>842.08408610700008</v>
      </c>
      <c r="Q23" s="91">
        <v>676.51992024400033</v>
      </c>
      <c r="R23" s="91">
        <v>703.83028965300025</v>
      </c>
      <c r="S23" s="91">
        <v>641.85186857800034</v>
      </c>
      <c r="T23" s="91">
        <v>606.5034995590006</v>
      </c>
      <c r="U23" s="91">
        <v>487.85726806800062</v>
      </c>
      <c r="V23" s="91">
        <v>546</v>
      </c>
      <c r="W23" s="91">
        <v>441.57040585600026</v>
      </c>
      <c r="X23" s="91">
        <v>476.50643735600102</v>
      </c>
      <c r="Y23" s="91">
        <v>500.93782347900026</v>
      </c>
      <c r="Z23" s="91">
        <v>486.79979742199964</v>
      </c>
    </row>
    <row r="24" spans="1:26" x14ac:dyDescent="0.35">
      <c r="A24" s="41" t="s">
        <v>53</v>
      </c>
      <c r="B24" s="48">
        <f t="shared" ref="B24:G24" si="36">SUM(B25:B26)</f>
        <v>840.61860796300004</v>
      </c>
      <c r="C24" s="48">
        <f t="shared" si="36"/>
        <v>2285.2407078349966</v>
      </c>
      <c r="D24" s="48">
        <f t="shared" si="36"/>
        <v>3399.8352535439999</v>
      </c>
      <c r="E24" s="48">
        <f t="shared" si="36"/>
        <v>4795.5725536520004</v>
      </c>
      <c r="F24" s="48">
        <f t="shared" si="36"/>
        <v>6483.840763704</v>
      </c>
      <c r="G24" s="48">
        <f t="shared" si="36"/>
        <v>10552.237591660123</v>
      </c>
      <c r="H24" s="48">
        <f t="shared" si="21"/>
        <v>8474.7644725659993</v>
      </c>
      <c r="I24" s="48">
        <f t="shared" si="22"/>
        <v>12196.20798470282</v>
      </c>
      <c r="J24" s="48">
        <f t="shared" si="23"/>
        <v>13076.641002343113</v>
      </c>
      <c r="K24" s="82"/>
      <c r="L24" s="75">
        <f t="shared" si="29"/>
        <v>0.54300937149038564</v>
      </c>
      <c r="M24" s="75">
        <f t="shared" si="30"/>
        <v>7.2189078666466067E-2</v>
      </c>
      <c r="N24" s="75">
        <f>(G24/B24)^(1/5)-1</f>
        <v>0.65862845730400221</v>
      </c>
      <c r="P24" s="48">
        <f t="shared" ref="P24:Y24" si="37">SUM(P25:P26)</f>
        <v>4442.8431880360004</v>
      </c>
      <c r="Q24" s="48">
        <f t="shared" si="37"/>
        <v>4609.8787177000004</v>
      </c>
      <c r="R24" s="48">
        <f t="shared" si="37"/>
        <v>5250.1510693520004</v>
      </c>
      <c r="S24" s="48">
        <f t="shared" si="37"/>
        <v>6483.840763704</v>
      </c>
      <c r="T24" s="48">
        <f t="shared" si="37"/>
        <v>6684.8405267500002</v>
      </c>
      <c r="U24" s="48">
        <f t="shared" si="37"/>
        <v>7267.6911252649998</v>
      </c>
      <c r="V24" s="48">
        <f t="shared" si="37"/>
        <v>8474.7644725659993</v>
      </c>
      <c r="W24" s="48">
        <f t="shared" si="37"/>
        <v>10552.237591660123</v>
      </c>
      <c r="X24" s="48">
        <f t="shared" si="37"/>
        <v>11072.312318978</v>
      </c>
      <c r="Y24" s="48">
        <f t="shared" si="37"/>
        <v>12196.20798470282</v>
      </c>
      <c r="Z24" s="48">
        <f t="shared" ref="Z24" si="38">SUM(Z25:Z26)</f>
        <v>13076.641002343113</v>
      </c>
    </row>
    <row r="25" spans="1:26" x14ac:dyDescent="0.35">
      <c r="A25" s="47" t="s">
        <v>56</v>
      </c>
      <c r="B25" s="46">
        <v>840.61860796300004</v>
      </c>
      <c r="C25" s="46">
        <v>2281.3162469959966</v>
      </c>
      <c r="D25" s="46">
        <v>3378.4116862420001</v>
      </c>
      <c r="E25" s="46">
        <v>4737.5652862699999</v>
      </c>
      <c r="F25" s="46">
        <v>6154.6434810030005</v>
      </c>
      <c r="G25" s="46">
        <v>9785.630144503124</v>
      </c>
      <c r="H25" s="46">
        <f t="shared" si="21"/>
        <v>7834.3201043519994</v>
      </c>
      <c r="I25" s="46">
        <f t="shared" si="22"/>
        <v>11306.886229561822</v>
      </c>
      <c r="J25" s="46">
        <f t="shared" si="23"/>
        <v>12089.881776755112</v>
      </c>
      <c r="L25" s="112">
        <f t="shared" si="29"/>
        <v>0.54319476555969781</v>
      </c>
      <c r="M25" s="112">
        <f t="shared" si="30"/>
        <v>6.9249440676793172E-2</v>
      </c>
      <c r="N25" s="112">
        <f>(G25/B25)^(1/5)-1</f>
        <v>0.63379649331570187</v>
      </c>
      <c r="P25" s="46">
        <v>4386.1950571990001</v>
      </c>
      <c r="Q25" s="46">
        <v>4522.0059009000006</v>
      </c>
      <c r="R25" s="46">
        <v>5061.8431176540007</v>
      </c>
      <c r="S25" s="46">
        <v>6154.6434810030005</v>
      </c>
      <c r="T25" s="46">
        <v>6276.0637254930007</v>
      </c>
      <c r="U25" s="46">
        <v>6757.8901671029998</v>
      </c>
      <c r="V25" s="46">
        <v>7834.3201043519994</v>
      </c>
      <c r="W25" s="46">
        <v>9785.630144503124</v>
      </c>
      <c r="X25" s="46">
        <v>10254.956620161998</v>
      </c>
      <c r="Y25" s="46">
        <v>11306.886229561822</v>
      </c>
      <c r="Z25" s="46">
        <v>12089.881776755112</v>
      </c>
    </row>
    <row r="26" spans="1:26" x14ac:dyDescent="0.35">
      <c r="A26" s="47" t="s">
        <v>68</v>
      </c>
      <c r="B26" s="46">
        <v>0</v>
      </c>
      <c r="C26" s="46">
        <v>3.924460839</v>
      </c>
      <c r="D26" s="46">
        <v>21.423567302000002</v>
      </c>
      <c r="E26" s="46">
        <v>58.007267382000016</v>
      </c>
      <c r="F26" s="46">
        <v>329.19728270099995</v>
      </c>
      <c r="G26" s="46">
        <v>766.60744715700002</v>
      </c>
      <c r="H26" s="46">
        <f t="shared" si="21"/>
        <v>640.44436821399904</v>
      </c>
      <c r="I26" s="46">
        <f t="shared" si="22"/>
        <v>889.32175514099799</v>
      </c>
      <c r="J26" s="46">
        <f t="shared" si="23"/>
        <v>986.75922558800005</v>
      </c>
      <c r="L26" s="112">
        <f t="shared" si="29"/>
        <v>0.54074151411427951</v>
      </c>
      <c r="M26" s="112">
        <f t="shared" si="30"/>
        <v>0.10956379947272721</v>
      </c>
      <c r="N26" s="112"/>
      <c r="P26" s="46">
        <v>56.648130837000011</v>
      </c>
      <c r="Q26" s="46">
        <v>87.87281680000001</v>
      </c>
      <c r="R26" s="46">
        <v>188.30795169800001</v>
      </c>
      <c r="S26" s="46">
        <v>329.19728270099995</v>
      </c>
      <c r="T26" s="46">
        <v>408.77680125699999</v>
      </c>
      <c r="U26" s="46">
        <v>509.80095816200003</v>
      </c>
      <c r="V26" s="46">
        <v>640.44436821399904</v>
      </c>
      <c r="W26" s="46">
        <v>766.60744715700002</v>
      </c>
      <c r="X26" s="46">
        <v>817.35569881600202</v>
      </c>
      <c r="Y26" s="46">
        <v>889.32175514099799</v>
      </c>
      <c r="Z26" s="46">
        <v>986.75922558800005</v>
      </c>
    </row>
    <row r="27" spans="1:26" x14ac:dyDescent="0.3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L27" s="129"/>
      <c r="M27" s="129"/>
      <c r="N27" s="129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1:26" x14ac:dyDescent="0.35">
      <c r="A28" s="45" t="s">
        <v>63</v>
      </c>
      <c r="B28" s="46">
        <f t="shared" ref="B28:G28" si="39">B15+B16+B19+B20+B21+B25+B26</f>
        <v>21658.239682828014</v>
      </c>
      <c r="C28" s="46">
        <f t="shared" si="39"/>
        <v>29181.934920231091</v>
      </c>
      <c r="D28" s="46">
        <f t="shared" si="39"/>
        <v>32773.298556412337</v>
      </c>
      <c r="E28" s="46">
        <f t="shared" si="39"/>
        <v>39790.168801039959</v>
      </c>
      <c r="F28" s="46">
        <f t="shared" si="39"/>
        <v>47668.760867818928</v>
      </c>
      <c r="G28" s="46">
        <f t="shared" si="39"/>
        <v>61502.009483772883</v>
      </c>
      <c r="H28" s="46">
        <f>V28</f>
        <v>54689.699316543047</v>
      </c>
      <c r="I28" s="46">
        <f t="shared" ref="I28:J31" si="40">Y28</f>
        <v>69740.234069968865</v>
      </c>
      <c r="J28" s="46">
        <f t="shared" si="40"/>
        <v>74067.959094137317</v>
      </c>
      <c r="L28" s="112">
        <f t="shared" ref="L28:L31" si="41">J28/H28-1</f>
        <v>0.35433107184285717</v>
      </c>
      <c r="M28" s="112">
        <f t="shared" ref="M28:M31" si="42">J28/I28-1</f>
        <v>6.2054925422626805E-2</v>
      </c>
      <c r="N28" s="112">
        <f>(G28/B28)^(1/5)-1</f>
        <v>0.23212063235581892</v>
      </c>
      <c r="P28" s="46">
        <f t="shared" ref="P28:X28" si="43">P15+P16+P19+P20+P21+P25+P26</f>
        <v>39509.72426972798</v>
      </c>
      <c r="Q28" s="46">
        <f t="shared" si="43"/>
        <v>40851.07040792099</v>
      </c>
      <c r="R28" s="46">
        <f t="shared" si="43"/>
        <v>43293.007010536101</v>
      </c>
      <c r="S28" s="46">
        <f t="shared" si="43"/>
        <v>47668.760867818928</v>
      </c>
      <c r="T28" s="46">
        <f t="shared" si="43"/>
        <v>49667.779997713122</v>
      </c>
      <c r="U28" s="46">
        <f t="shared" si="43"/>
        <v>52221.977653024209</v>
      </c>
      <c r="V28" s="46">
        <f t="shared" si="43"/>
        <v>54689.699316543047</v>
      </c>
      <c r="W28" s="46">
        <f t="shared" si="43"/>
        <v>61502.009483772883</v>
      </c>
      <c r="X28" s="46">
        <f t="shared" si="43"/>
        <v>64969.598405621968</v>
      </c>
      <c r="Y28" s="46">
        <f t="shared" ref="Y28:Z28" si="44">Y15+Y16+Y19+Y20+Y21+Y25+Y26</f>
        <v>69740.234069968865</v>
      </c>
      <c r="Z28" s="46">
        <f t="shared" si="44"/>
        <v>74067.959094137317</v>
      </c>
    </row>
    <row r="29" spans="1:26" x14ac:dyDescent="0.35">
      <c r="A29" s="54" t="s">
        <v>64</v>
      </c>
      <c r="B29" s="52">
        <f t="shared" ref="B29:G29" si="45">B17+B22+B23</f>
        <v>5397.741170190001</v>
      </c>
      <c r="C29" s="52">
        <f t="shared" si="45"/>
        <v>5714.7925710420004</v>
      </c>
      <c r="D29" s="52">
        <f t="shared" si="45"/>
        <v>5177.8314939360007</v>
      </c>
      <c r="E29" s="52">
        <f t="shared" si="45"/>
        <v>4897.8617599940007</v>
      </c>
      <c r="F29" s="52">
        <f t="shared" si="45"/>
        <v>3541.026518186</v>
      </c>
      <c r="G29" s="52">
        <f t="shared" si="45"/>
        <v>3135.6268396950004</v>
      </c>
      <c r="H29" s="52">
        <f>V29</f>
        <v>3251.1589853980004</v>
      </c>
      <c r="I29" s="52">
        <f t="shared" si="40"/>
        <v>3325.3932549466776</v>
      </c>
      <c r="J29" s="52">
        <f t="shared" si="40"/>
        <v>3376.1978226277947</v>
      </c>
      <c r="L29" s="59">
        <f t="shared" si="41"/>
        <v>3.8459773204381653E-2</v>
      </c>
      <c r="M29" s="59">
        <f t="shared" si="42"/>
        <v>1.5277762293389729E-2</v>
      </c>
      <c r="N29" s="59">
        <f>(G29/B29)^(1/5)-1</f>
        <v>-0.10293799302980289</v>
      </c>
      <c r="P29" s="52">
        <f t="shared" ref="P29:X29" si="46">P17+P22+P23</f>
        <v>3650.5033365500003</v>
      </c>
      <c r="Q29" s="52">
        <f t="shared" si="46"/>
        <v>3398.0824588820001</v>
      </c>
      <c r="R29" s="52">
        <f t="shared" si="46"/>
        <v>3487.1887910890005</v>
      </c>
      <c r="S29" s="52">
        <f t="shared" si="46"/>
        <v>3541.026518186</v>
      </c>
      <c r="T29" s="52">
        <f t="shared" si="46"/>
        <v>3093.6353818080006</v>
      </c>
      <c r="U29" s="52">
        <f t="shared" si="46"/>
        <v>3080.8798206320007</v>
      </c>
      <c r="V29" s="52">
        <f t="shared" si="46"/>
        <v>3251.1589853980004</v>
      </c>
      <c r="W29" s="52">
        <f t="shared" si="46"/>
        <v>3135.6268396950004</v>
      </c>
      <c r="X29" s="52">
        <f t="shared" si="46"/>
        <v>3208.6314696509999</v>
      </c>
      <c r="Y29" s="52">
        <f t="shared" ref="Y29:Z29" si="47">Y17+Y22+Y23</f>
        <v>3325.3932549466776</v>
      </c>
      <c r="Z29" s="52">
        <f t="shared" si="47"/>
        <v>3376.1978226277947</v>
      </c>
    </row>
    <row r="30" spans="1:26" s="53" customFormat="1" x14ac:dyDescent="0.35">
      <c r="A30" s="99" t="s">
        <v>150</v>
      </c>
      <c r="B30" s="46">
        <f t="shared" ref="B30:G30" si="48">B16+B20+B26</f>
        <v>5732.3010534010091</v>
      </c>
      <c r="C30" s="46">
        <f t="shared" si="48"/>
        <v>5765.7438518099962</v>
      </c>
      <c r="D30" s="46">
        <f t="shared" si="48"/>
        <v>4903.5713908840044</v>
      </c>
      <c r="E30" s="46">
        <f t="shared" si="48"/>
        <v>5439.1541723249757</v>
      </c>
      <c r="F30" s="46">
        <f t="shared" si="48"/>
        <v>5675.3320090739944</v>
      </c>
      <c r="G30" s="46">
        <f t="shared" si="48"/>
        <v>6671.198709231031</v>
      </c>
      <c r="H30" s="46">
        <f>V30</f>
        <v>6185.910488073022</v>
      </c>
      <c r="I30" s="46">
        <f t="shared" si="40"/>
        <v>7195.6615770600547</v>
      </c>
      <c r="J30" s="46">
        <f t="shared" si="40"/>
        <v>7862.1989623350401</v>
      </c>
      <c r="L30" s="112">
        <f t="shared" si="41"/>
        <v>0.27098492250963702</v>
      </c>
      <c r="M30" s="112">
        <f t="shared" si="42"/>
        <v>9.2630452132424157E-2</v>
      </c>
      <c r="N30" s="112">
        <f>(G30/B30)^(1/5)-1</f>
        <v>3.0801346475405555E-2</v>
      </c>
      <c r="P30" s="46">
        <f t="shared" ref="P30:X30" si="49">P16+P20+P26</f>
        <v>5435.3455158189954</v>
      </c>
      <c r="Q30" s="46">
        <f t="shared" si="49"/>
        <v>5382.5475539379859</v>
      </c>
      <c r="R30" s="46">
        <f t="shared" si="49"/>
        <v>5415.3037002280307</v>
      </c>
      <c r="S30" s="46">
        <f t="shared" si="49"/>
        <v>5675.3320090739944</v>
      </c>
      <c r="T30" s="46">
        <f t="shared" si="49"/>
        <v>5759.5744915500018</v>
      </c>
      <c r="U30" s="46">
        <f t="shared" si="49"/>
        <v>5952.9794314249793</v>
      </c>
      <c r="V30" s="46">
        <f t="shared" si="49"/>
        <v>6185.910488073022</v>
      </c>
      <c r="W30" s="46">
        <f t="shared" si="49"/>
        <v>6671.198709231031</v>
      </c>
      <c r="X30" s="46">
        <f t="shared" si="49"/>
        <v>6836.314031358057</v>
      </c>
      <c r="Y30" s="46">
        <f t="shared" ref="Y30:Z30" si="50">Y16+Y20+Y26</f>
        <v>7195.6615770600547</v>
      </c>
      <c r="Z30" s="46">
        <f t="shared" si="50"/>
        <v>7862.1989623350401</v>
      </c>
    </row>
    <row r="31" spans="1:26" s="53" customFormat="1" x14ac:dyDescent="0.35">
      <c r="A31" s="99" t="s">
        <v>151</v>
      </c>
      <c r="B31" s="46">
        <f t="shared" ref="B31:G31" si="51">B22+B17</f>
        <v>4335.1455031230007</v>
      </c>
      <c r="C31" s="46">
        <f t="shared" si="51"/>
        <v>5054.9240193670003</v>
      </c>
      <c r="D31" s="46">
        <f t="shared" si="51"/>
        <v>4726.9760923830008</v>
      </c>
      <c r="E31" s="46">
        <f t="shared" si="51"/>
        <v>4234.9088677580003</v>
      </c>
      <c r="F31" s="46">
        <f t="shared" si="51"/>
        <v>2899.1746496079995</v>
      </c>
      <c r="G31" s="46">
        <f t="shared" si="51"/>
        <v>2694.056433839</v>
      </c>
      <c r="H31" s="46">
        <f>V31</f>
        <v>2705.1589853980004</v>
      </c>
      <c r="I31" s="46">
        <f t="shared" si="40"/>
        <v>2824.4554314676775</v>
      </c>
      <c r="J31" s="46">
        <f t="shared" si="40"/>
        <v>2889.398025205795</v>
      </c>
      <c r="L31" s="59">
        <f t="shared" si="41"/>
        <v>6.8106547822988084E-2</v>
      </c>
      <c r="M31" s="112">
        <f t="shared" si="42"/>
        <v>2.299296105528259E-2</v>
      </c>
      <c r="N31" s="59">
        <f>(G31/B31)^(1/5)-1</f>
        <v>-9.0755668808129686E-2</v>
      </c>
      <c r="P31" s="46">
        <f t="shared" ref="P31:X31" si="52">P22+P17</f>
        <v>2808.4192504430002</v>
      </c>
      <c r="Q31" s="46">
        <f t="shared" si="52"/>
        <v>2721.5625386379998</v>
      </c>
      <c r="R31" s="46">
        <f t="shared" si="52"/>
        <v>2783.3585014360001</v>
      </c>
      <c r="S31" s="46">
        <f t="shared" si="52"/>
        <v>2899.1746496079995</v>
      </c>
      <c r="T31" s="46">
        <f t="shared" si="52"/>
        <v>2487.1318822489998</v>
      </c>
      <c r="U31" s="46">
        <f t="shared" si="52"/>
        <v>2593.0225525639999</v>
      </c>
      <c r="V31" s="46">
        <f t="shared" si="52"/>
        <v>2705.1589853980004</v>
      </c>
      <c r="W31" s="46">
        <f t="shared" si="52"/>
        <v>2694.056433839</v>
      </c>
      <c r="X31" s="46">
        <f t="shared" si="52"/>
        <v>2732.1250322949991</v>
      </c>
      <c r="Y31" s="46">
        <f t="shared" ref="Y31:Z31" si="53">Y22+Y17</f>
        <v>2824.4554314676775</v>
      </c>
      <c r="Z31" s="46">
        <f t="shared" si="53"/>
        <v>2889.398025205795</v>
      </c>
    </row>
    <row r="32" spans="1:26" s="53" customFormat="1" x14ac:dyDescent="0.35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L32" s="108"/>
      <c r="M32" s="108"/>
      <c r="N32" s="108"/>
      <c r="P32" s="101"/>
      <c r="Q32" s="101"/>
      <c r="R32" s="101"/>
      <c r="T32" s="101"/>
      <c r="U32" s="101"/>
      <c r="V32" s="101"/>
      <c r="W32" s="101"/>
      <c r="X32" s="101"/>
      <c r="Y32" s="101"/>
      <c r="Z32" s="101"/>
    </row>
    <row r="33" spans="1:26" x14ac:dyDescent="0.35">
      <c r="A33" s="34" t="s">
        <v>71</v>
      </c>
      <c r="B33" s="35"/>
      <c r="C33" s="35"/>
      <c r="D33" s="35"/>
      <c r="E33" s="35"/>
      <c r="F33" s="35"/>
      <c r="G33" s="35"/>
      <c r="H33" s="35"/>
      <c r="I33" s="36"/>
      <c r="J33" s="36"/>
      <c r="L33" s="115"/>
      <c r="M33" s="115"/>
      <c r="N33" s="115"/>
      <c r="P33" s="35"/>
      <c r="Q33" s="35"/>
      <c r="R33" s="35"/>
      <c r="S33" s="35"/>
      <c r="T33" s="35"/>
      <c r="U33" s="35"/>
      <c r="V33" s="36"/>
      <c r="W33" s="36"/>
      <c r="X33" s="36"/>
      <c r="Y33" s="36"/>
      <c r="Z33" s="36"/>
    </row>
    <row r="34" spans="1:26" x14ac:dyDescent="0.35">
      <c r="A34" s="49" t="s">
        <v>52</v>
      </c>
      <c r="B34" s="60">
        <f t="shared" ref="B34:I34" si="54">B14/B$13</f>
        <v>0.45998910957998174</v>
      </c>
      <c r="C34" s="60">
        <f t="shared" si="54"/>
        <v>0.52022992372486943</v>
      </c>
      <c r="D34" s="60">
        <f t="shared" si="54"/>
        <v>0.487330281607604</v>
      </c>
      <c r="E34" s="60">
        <f t="shared" si="54"/>
        <v>0.46307001440768247</v>
      </c>
      <c r="F34" s="60">
        <f t="shared" si="54"/>
        <v>0.46118869108478866</v>
      </c>
      <c r="G34" s="60">
        <f t="shared" si="54"/>
        <v>0.44110434232405882</v>
      </c>
      <c r="H34" s="60">
        <f t="shared" si="54"/>
        <v>0.45901896390741032</v>
      </c>
      <c r="I34" s="60">
        <f t="shared" si="54"/>
        <v>0.42556218430280668</v>
      </c>
      <c r="J34" s="60">
        <f>J14/J$13</f>
        <v>0.4253030210434372</v>
      </c>
      <c r="L34" s="124"/>
      <c r="M34" s="124"/>
      <c r="N34" s="116"/>
      <c r="P34" s="60">
        <f t="shared" ref="P34:V46" si="55">P14/P$13</f>
        <v>0.47762234631231343</v>
      </c>
      <c r="Q34" s="60">
        <f t="shared" si="55"/>
        <v>0.48530339608274453</v>
      </c>
      <c r="R34" s="60">
        <f t="shared" si="55"/>
        <v>0.47471879827462421</v>
      </c>
      <c r="S34" s="60">
        <f t="shared" si="55"/>
        <v>0.46118869108478866</v>
      </c>
      <c r="T34" s="60">
        <f t="shared" si="55"/>
        <v>0.46537689110416663</v>
      </c>
      <c r="U34" s="60">
        <f t="shared" si="55"/>
        <v>0.46504077417932976</v>
      </c>
      <c r="V34" s="60">
        <f t="shared" si="55"/>
        <v>0.45901896390741032</v>
      </c>
      <c r="W34" s="60">
        <f t="shared" ref="W34:W46" si="56">W14/W$13</f>
        <v>0.44110434232405882</v>
      </c>
      <c r="X34" s="60">
        <f t="shared" ref="X34:Y46" si="57">X14/X$13</f>
        <v>0.43408132663780863</v>
      </c>
      <c r="Y34" s="60">
        <f t="shared" si="57"/>
        <v>0.42556218430280668</v>
      </c>
      <c r="Z34" s="60">
        <f t="shared" ref="Z34" si="58">Z14/Z$13</f>
        <v>0.4253030210434372</v>
      </c>
    </row>
    <row r="35" spans="1:26" x14ac:dyDescent="0.35">
      <c r="A35" s="47" t="s">
        <v>47</v>
      </c>
      <c r="B35" s="55">
        <f t="shared" ref="B35:I35" si="59">B15/B$13</f>
        <v>0.27518118247869472</v>
      </c>
      <c r="C35" s="55">
        <f t="shared" si="59"/>
        <v>0.34912534773099912</v>
      </c>
      <c r="D35" s="55">
        <f t="shared" si="59"/>
        <v>0.32787064731886273</v>
      </c>
      <c r="E35" s="55">
        <f t="shared" si="59"/>
        <v>0.32311207375845674</v>
      </c>
      <c r="F35" s="55">
        <f t="shared" si="59"/>
        <v>0.34616508602048102</v>
      </c>
      <c r="G35" s="55">
        <f t="shared" si="59"/>
        <v>0.33727050384009699</v>
      </c>
      <c r="H35" s="55">
        <f t="shared" si="59"/>
        <v>0.35189490571636878</v>
      </c>
      <c r="I35" s="55">
        <f t="shared" si="59"/>
        <v>0.32859127067843308</v>
      </c>
      <c r="J35" s="55">
        <f t="shared" ref="J35" si="60">J15/J$13</f>
        <v>0.32950952742960132</v>
      </c>
      <c r="L35" s="125"/>
      <c r="M35" s="125"/>
      <c r="N35" s="58"/>
      <c r="P35" s="55">
        <f t="shared" si="55"/>
        <v>0.34169030433166325</v>
      </c>
      <c r="Q35" s="55">
        <f t="shared" si="55"/>
        <v>0.35477332406278522</v>
      </c>
      <c r="R35" s="55">
        <f t="shared" si="55"/>
        <v>0.35260999286969696</v>
      </c>
      <c r="S35" s="55">
        <f t="shared" si="55"/>
        <v>0.34616508602048102</v>
      </c>
      <c r="T35" s="55">
        <f t="shared" si="55"/>
        <v>0.3528747822951615</v>
      </c>
      <c r="U35" s="55">
        <f t="shared" si="55"/>
        <v>0.35587083884107124</v>
      </c>
      <c r="V35" s="55">
        <f t="shared" si="55"/>
        <v>0.35189490571636878</v>
      </c>
      <c r="W35" s="55">
        <f t="shared" si="56"/>
        <v>0.33727050384009699</v>
      </c>
      <c r="X35" s="55">
        <f t="shared" si="57"/>
        <v>0.33497069793297385</v>
      </c>
      <c r="Y35" s="55">
        <f t="shared" si="57"/>
        <v>0.32859127067843308</v>
      </c>
      <c r="Z35" s="55">
        <f t="shared" ref="Z35" si="61">Z15/Z$13</f>
        <v>0.32950952742960132</v>
      </c>
    </row>
    <row r="36" spans="1:26" x14ac:dyDescent="0.35">
      <c r="A36" s="47" t="s">
        <v>144</v>
      </c>
      <c r="B36" s="55">
        <f t="shared" ref="B36:I36" si="62">B16/B$13</f>
        <v>0.13794816126164944</v>
      </c>
      <c r="C36" s="55">
        <f t="shared" si="62"/>
        <v>0.1361863176266912</v>
      </c>
      <c r="D36" s="55">
        <f t="shared" si="62"/>
        <v>0.12864301582337712</v>
      </c>
      <c r="E36" s="55">
        <f t="shared" si="62"/>
        <v>0.12041584373680375</v>
      </c>
      <c r="F36" s="55">
        <f t="shared" si="62"/>
        <v>0.10439673740637391</v>
      </c>
      <c r="G36" s="55">
        <f t="shared" si="62"/>
        <v>9.134912100630542E-2</v>
      </c>
      <c r="H36" s="55">
        <f t="shared" si="62"/>
        <v>9.5709077883529503E-2</v>
      </c>
      <c r="I36" s="55">
        <f t="shared" si="62"/>
        <v>8.4914617845255447E-2</v>
      </c>
      <c r="J36" s="55">
        <f t="shared" ref="J36" si="63">J16/J$13</f>
        <v>8.5928084304659091E-2</v>
      </c>
      <c r="L36" s="125"/>
      <c r="M36" s="125"/>
      <c r="N36" s="58"/>
      <c r="P36" s="55">
        <f t="shared" si="55"/>
        <v>0.12462161770897666</v>
      </c>
      <c r="Q36" s="55">
        <f t="shared" si="55"/>
        <v>0.11965595709992015</v>
      </c>
      <c r="R36" s="55">
        <f t="shared" si="55"/>
        <v>0.11173522596389923</v>
      </c>
      <c r="S36" s="55">
        <f t="shared" si="55"/>
        <v>0.10439673740637391</v>
      </c>
      <c r="T36" s="55">
        <f t="shared" si="55"/>
        <v>0.10141497630046269</v>
      </c>
      <c r="U36" s="55">
        <f t="shared" si="55"/>
        <v>9.8424904641787533E-2</v>
      </c>
      <c r="V36" s="55">
        <f t="shared" si="55"/>
        <v>9.5709077883529503E-2</v>
      </c>
      <c r="W36" s="55">
        <f t="shared" si="56"/>
        <v>9.134912100630542E-2</v>
      </c>
      <c r="X36" s="55">
        <f t="shared" si="57"/>
        <v>8.7387987975658818E-2</v>
      </c>
      <c r="Y36" s="55">
        <f t="shared" si="57"/>
        <v>8.4914617845255447E-2</v>
      </c>
      <c r="Z36" s="55">
        <f t="shared" ref="Z36" si="64">Z16/Z$13</f>
        <v>8.5928084304659091E-2</v>
      </c>
    </row>
    <row r="37" spans="1:26" s="53" customFormat="1" x14ac:dyDescent="0.35">
      <c r="A37" s="51" t="s">
        <v>65</v>
      </c>
      <c r="B37" s="56">
        <f t="shared" ref="B37:I37" si="65">B17/B$13</f>
        <v>4.6859765839637579E-2</v>
      </c>
      <c r="C37" s="56">
        <f t="shared" si="65"/>
        <v>3.4918258367179052E-2</v>
      </c>
      <c r="D37" s="56">
        <f t="shared" si="65"/>
        <v>3.081661846536413E-2</v>
      </c>
      <c r="E37" s="56">
        <f t="shared" si="65"/>
        <v>1.9542096912421959E-2</v>
      </c>
      <c r="F37" s="56">
        <f t="shared" si="65"/>
        <v>1.0626867657933761E-2</v>
      </c>
      <c r="G37" s="56">
        <f t="shared" si="65"/>
        <v>1.2484717477656436E-2</v>
      </c>
      <c r="H37" s="56">
        <f t="shared" si="65"/>
        <v>1.1414980307511998E-2</v>
      </c>
      <c r="I37" s="56">
        <f t="shared" si="65"/>
        <v>1.2056295779118155E-2</v>
      </c>
      <c r="J37" s="56">
        <f t="shared" ref="J37" si="66">J17/J$13</f>
        <v>9.8654093091767609E-3</v>
      </c>
      <c r="L37" s="121"/>
      <c r="M37" s="121"/>
      <c r="N37" s="117"/>
      <c r="P37" s="56">
        <f t="shared" si="55"/>
        <v>1.131042427167352E-2</v>
      </c>
      <c r="Q37" s="56">
        <f t="shared" si="55"/>
        <v>1.0874114920039252E-2</v>
      </c>
      <c r="R37" s="56">
        <f t="shared" si="55"/>
        <v>1.0373579441027946E-2</v>
      </c>
      <c r="S37" s="56">
        <f t="shared" si="55"/>
        <v>1.0626867657933761E-2</v>
      </c>
      <c r="T37" s="56">
        <f t="shared" si="55"/>
        <v>1.1087132508542451E-2</v>
      </c>
      <c r="U37" s="56">
        <f t="shared" si="55"/>
        <v>1.0745030696471059E-2</v>
      </c>
      <c r="V37" s="56">
        <f t="shared" si="55"/>
        <v>1.1414980307511998E-2</v>
      </c>
      <c r="W37" s="56">
        <f t="shared" si="56"/>
        <v>1.2484717477656436E-2</v>
      </c>
      <c r="X37" s="56">
        <f t="shared" si="57"/>
        <v>1.1722640729176005E-2</v>
      </c>
      <c r="Y37" s="56">
        <f t="shared" si="57"/>
        <v>1.2056295779118155E-2</v>
      </c>
      <c r="Z37" s="56">
        <f t="shared" ref="Z37" si="67">Z17/Z$13</f>
        <v>9.8654093091767609E-3</v>
      </c>
    </row>
    <row r="38" spans="1:26" x14ac:dyDescent="0.35">
      <c r="A38" s="41" t="s">
        <v>54</v>
      </c>
      <c r="B38" s="60">
        <f t="shared" ref="B38:I38" si="68">B18/B$13</f>
        <v>0.51301068686989504</v>
      </c>
      <c r="C38" s="60">
        <f t="shared" si="68"/>
        <v>0.41429691430231047</v>
      </c>
      <c r="D38" s="60">
        <f t="shared" si="68"/>
        <v>0.42308515927561707</v>
      </c>
      <c r="E38" s="60">
        <f t="shared" si="68"/>
        <v>0.42961774798761243</v>
      </c>
      <c r="F38" s="60">
        <f t="shared" si="68"/>
        <v>0.41219799738492441</v>
      </c>
      <c r="G38" s="60">
        <f t="shared" si="68"/>
        <v>0.39564343819728831</v>
      </c>
      <c r="H38" s="60">
        <f t="shared" si="68"/>
        <v>0.39471526232026555</v>
      </c>
      <c r="I38" s="60">
        <f t="shared" si="68"/>
        <v>0.40751653641401536</v>
      </c>
      <c r="J38" s="60">
        <f t="shared" ref="J38" si="69">J18/J$13</f>
        <v>0.40584445963225102</v>
      </c>
      <c r="L38" s="124"/>
      <c r="M38" s="124"/>
      <c r="N38" s="116"/>
      <c r="P38" s="60">
        <f t="shared" si="55"/>
        <v>0.41943929042034933</v>
      </c>
      <c r="Q38" s="60">
        <f t="shared" si="55"/>
        <v>0.41051655935060649</v>
      </c>
      <c r="R38" s="60">
        <f t="shared" si="55"/>
        <v>0.41305099448948351</v>
      </c>
      <c r="S38" s="60">
        <f t="shared" si="55"/>
        <v>0.41219799738492441</v>
      </c>
      <c r="T38" s="60">
        <f t="shared" si="55"/>
        <v>0.40792369269054596</v>
      </c>
      <c r="U38" s="60">
        <f t="shared" si="55"/>
        <v>0.4035430303966453</v>
      </c>
      <c r="V38" s="60">
        <f t="shared" si="55"/>
        <v>0.39471526232026555</v>
      </c>
      <c r="W38" s="60">
        <f t="shared" si="56"/>
        <v>0.39564343819728831</v>
      </c>
      <c r="X38" s="60">
        <f t="shared" si="57"/>
        <v>0.40351621235324509</v>
      </c>
      <c r="Y38" s="60">
        <f t="shared" si="57"/>
        <v>0.40751653641401536</v>
      </c>
      <c r="Z38" s="60">
        <f t="shared" ref="Z38" si="70">Z18/Z$13</f>
        <v>0.40584445963225102</v>
      </c>
    </row>
    <row r="39" spans="1:26" x14ac:dyDescent="0.35">
      <c r="A39" s="47" t="s">
        <v>48</v>
      </c>
      <c r="B39" s="55">
        <f t="shared" ref="B39:I39" si="71">B19/B$13</f>
        <v>0.1296625872959116</v>
      </c>
      <c r="C39" s="55">
        <f t="shared" si="71"/>
        <v>0.17749140810986505</v>
      </c>
      <c r="D39" s="55">
        <f t="shared" si="71"/>
        <v>0.24044309082199611</v>
      </c>
      <c r="E39" s="55">
        <f t="shared" si="71"/>
        <v>0.29424282298612831</v>
      </c>
      <c r="F39" s="55">
        <f t="shared" si="71"/>
        <v>0.31689284172827736</v>
      </c>
      <c r="G39" s="55">
        <f t="shared" si="71"/>
        <v>0.32076149415702576</v>
      </c>
      <c r="H39" s="55">
        <f t="shared" si="71"/>
        <v>0.31556302224427829</v>
      </c>
      <c r="I39" s="55">
        <f t="shared" si="71"/>
        <v>0.32423061181991142</v>
      </c>
      <c r="J39" s="55">
        <f t="shared" ref="J39" si="72">J19/J$13</f>
        <v>0.31884264686365987</v>
      </c>
      <c r="L39" s="120"/>
      <c r="M39" s="120"/>
      <c r="N39" s="58"/>
      <c r="P39" s="55">
        <f t="shared" si="55"/>
        <v>0.3072652157109107</v>
      </c>
      <c r="Q39" s="55">
        <f t="shared" si="55"/>
        <v>0.3073547261515428</v>
      </c>
      <c r="R39" s="55">
        <f t="shared" si="55"/>
        <v>0.31222078447379265</v>
      </c>
      <c r="S39" s="55">
        <f t="shared" si="55"/>
        <v>0.31689284172827736</v>
      </c>
      <c r="T39" s="55">
        <f t="shared" si="55"/>
        <v>0.32467203396730587</v>
      </c>
      <c r="U39" s="55">
        <f t="shared" si="55"/>
        <v>0.32243613616396188</v>
      </c>
      <c r="V39" s="55">
        <f t="shared" si="55"/>
        <v>0.31556302224427829</v>
      </c>
      <c r="W39" s="55">
        <f t="shared" si="56"/>
        <v>0.32076149415702576</v>
      </c>
      <c r="X39" s="55">
        <f t="shared" si="57"/>
        <v>0.32476476668549403</v>
      </c>
      <c r="Y39" s="55">
        <f t="shared" si="57"/>
        <v>0.32423061181991142</v>
      </c>
      <c r="Z39" s="55">
        <f t="shared" ref="Z39" si="73">Z19/Z$13</f>
        <v>0.31884264686365987</v>
      </c>
    </row>
    <row r="40" spans="1:26" x14ac:dyDescent="0.35">
      <c r="A40" s="47" t="s">
        <v>144</v>
      </c>
      <c r="B40" s="55">
        <f t="shared" ref="B40:I40" si="74">B20/B$13</f>
        <v>4.6170169912891912E-2</v>
      </c>
      <c r="C40" s="55">
        <f t="shared" si="74"/>
        <v>2.8892368810929662E-2</v>
      </c>
      <c r="D40" s="55">
        <f t="shared" si="74"/>
        <v>0</v>
      </c>
      <c r="E40" s="55">
        <f t="shared" si="74"/>
        <v>0</v>
      </c>
      <c r="F40" s="55">
        <f t="shared" si="74"/>
        <v>0</v>
      </c>
      <c r="G40" s="55">
        <f t="shared" si="74"/>
        <v>0</v>
      </c>
      <c r="H40" s="55">
        <f t="shared" si="74"/>
        <v>0</v>
      </c>
      <c r="I40" s="55">
        <f t="shared" si="74"/>
        <v>1.396005259031257E-3</v>
      </c>
      <c r="J40" s="55">
        <f t="shared" ref="J40" si="75">J20/J$13</f>
        <v>2.8512376025646769E-3</v>
      </c>
      <c r="L40" s="120"/>
      <c r="M40" s="120"/>
      <c r="N40" s="58"/>
      <c r="P40" s="55">
        <f t="shared" si="55"/>
        <v>0</v>
      </c>
      <c r="Q40" s="55">
        <f t="shared" si="55"/>
        <v>0</v>
      </c>
      <c r="R40" s="55">
        <f t="shared" si="55"/>
        <v>0</v>
      </c>
      <c r="S40" s="55">
        <f t="shared" si="55"/>
        <v>0</v>
      </c>
      <c r="T40" s="55">
        <f t="shared" si="55"/>
        <v>0</v>
      </c>
      <c r="U40" s="55">
        <f t="shared" si="55"/>
        <v>0</v>
      </c>
      <c r="V40" s="55">
        <f t="shared" si="55"/>
        <v>0</v>
      </c>
      <c r="W40" s="55">
        <f t="shared" si="56"/>
        <v>0</v>
      </c>
      <c r="X40" s="55">
        <f t="shared" si="57"/>
        <v>8.9471375410589275E-4</v>
      </c>
      <c r="Y40" s="55">
        <f t="shared" si="57"/>
        <v>1.396005259031257E-3</v>
      </c>
      <c r="Z40" s="55">
        <f t="shared" ref="Z40" si="76">Z20/Z$13</f>
        <v>2.8512376025646769E-3</v>
      </c>
    </row>
    <row r="41" spans="1:26" x14ac:dyDescent="0.35">
      <c r="A41" s="92" t="s">
        <v>145</v>
      </c>
      <c r="B41" s="97">
        <f t="shared" ref="B41:I41" si="77">B21/B$13</f>
        <v>7.9688344242320686E-2</v>
      </c>
      <c r="C41" s="97">
        <f t="shared" si="77"/>
        <v>7.8906801355613843E-2</v>
      </c>
      <c r="D41" s="97">
        <f t="shared" si="77"/>
        <v>7.7024502032612296E-2</v>
      </c>
      <c r="E41" s="97">
        <f t="shared" si="77"/>
        <v>4.531582225252008E-2</v>
      </c>
      <c r="F41" s="97">
        <f t="shared" si="77"/>
        <v>3.6784567350845961E-2</v>
      </c>
      <c r="G41" s="97">
        <f t="shared" si="77"/>
        <v>3.8855809047954007E-2</v>
      </c>
      <c r="H41" s="97">
        <f t="shared" si="77"/>
        <v>3.4455538908993347E-2</v>
      </c>
      <c r="I41" s="97">
        <f t="shared" si="77"/>
        <v>4.8433798719557213E-2</v>
      </c>
      <c r="J41" s="97">
        <f t="shared" ref="J41" si="78">J21/J$13</f>
        <v>5.0420728783331738E-2</v>
      </c>
      <c r="L41" s="122"/>
      <c r="M41" s="122"/>
      <c r="N41" s="96"/>
      <c r="P41" s="97">
        <f t="shared" si="55"/>
        <v>3.8904237499381489E-2</v>
      </c>
      <c r="Q41" s="97">
        <f t="shared" si="55"/>
        <v>3.7241654020167977E-2</v>
      </c>
      <c r="R41" s="97">
        <f t="shared" si="55"/>
        <v>3.6659663863985462E-2</v>
      </c>
      <c r="S41" s="97">
        <f t="shared" si="55"/>
        <v>3.6784567350845961E-2</v>
      </c>
      <c r="T41" s="97">
        <f t="shared" si="55"/>
        <v>3.5704363789777815E-2</v>
      </c>
      <c r="U41" s="97">
        <f t="shared" si="55"/>
        <v>3.6142691060007802E-2</v>
      </c>
      <c r="V41" s="97">
        <f t="shared" si="55"/>
        <v>3.4455538908993347E-2</v>
      </c>
      <c r="W41" s="97">
        <f t="shared" si="56"/>
        <v>3.8855809047954007E-2</v>
      </c>
      <c r="X41" s="97">
        <f t="shared" si="57"/>
        <v>4.2516967597677667E-2</v>
      </c>
      <c r="Y41" s="97">
        <f t="shared" si="57"/>
        <v>4.8433798719557213E-2</v>
      </c>
      <c r="Z41" s="97">
        <f t="shared" ref="Z41" si="79">Z21/Z$13</f>
        <v>5.0420728783331738E-2</v>
      </c>
    </row>
    <row r="42" spans="1:26" s="53" customFormat="1" x14ac:dyDescent="0.35">
      <c r="A42" s="93" t="s">
        <v>49</v>
      </c>
      <c r="B42" s="97">
        <f t="shared" ref="B42:I42" si="80">B22/B$13</f>
        <v>9.238270380704286E-2</v>
      </c>
      <c r="C42" s="97">
        <f t="shared" si="80"/>
        <v>0.10990756148873591</v>
      </c>
      <c r="D42" s="97">
        <f t="shared" si="80"/>
        <v>9.3737672437486444E-2</v>
      </c>
      <c r="E42" s="97">
        <f t="shared" si="80"/>
        <v>7.5223969405359761E-2</v>
      </c>
      <c r="F42" s="97">
        <f t="shared" si="80"/>
        <v>4.598681495228369E-2</v>
      </c>
      <c r="G42" s="97">
        <f t="shared" si="80"/>
        <v>2.9194659849154522E-2</v>
      </c>
      <c r="H42" s="97">
        <f t="shared" si="80"/>
        <v>3.5273299167066931E-2</v>
      </c>
      <c r="I42" s="97">
        <f t="shared" si="80"/>
        <v>2.6600122223119842E-2</v>
      </c>
      <c r="J42" s="97">
        <f t="shared" ref="J42" si="81">J22/J$13</f>
        <v>2.744402939142452E-2</v>
      </c>
      <c r="L42" s="125"/>
      <c r="M42" s="125"/>
      <c r="N42" s="96"/>
      <c r="P42" s="97">
        <f t="shared" si="55"/>
        <v>5.3759187410228143E-2</v>
      </c>
      <c r="Q42" s="97">
        <f t="shared" si="55"/>
        <v>5.0631300716511757E-2</v>
      </c>
      <c r="R42" s="97">
        <f t="shared" si="55"/>
        <v>4.9125070655244386E-2</v>
      </c>
      <c r="S42" s="97">
        <f t="shared" si="55"/>
        <v>4.598681495228369E-2</v>
      </c>
      <c r="T42" s="97">
        <f t="shared" si="55"/>
        <v>3.6052085883509222E-2</v>
      </c>
      <c r="U42" s="97">
        <f t="shared" si="55"/>
        <v>3.6142646921257814E-2</v>
      </c>
      <c r="V42" s="97">
        <f t="shared" si="55"/>
        <v>3.5273299167066931E-2</v>
      </c>
      <c r="W42" s="97">
        <f t="shared" si="56"/>
        <v>2.9194659849154522E-2</v>
      </c>
      <c r="X42" s="97">
        <f t="shared" si="57"/>
        <v>2.8350635407403374E-2</v>
      </c>
      <c r="Y42" s="97">
        <f t="shared" si="57"/>
        <v>2.6600122223119842E-2</v>
      </c>
      <c r="Z42" s="97">
        <f t="shared" ref="Z42" si="82">Z22/Z$13</f>
        <v>2.744402939142452E-2</v>
      </c>
    </row>
    <row r="43" spans="1:26" s="53" customFormat="1" x14ac:dyDescent="0.35">
      <c r="A43" s="93" t="s">
        <v>50</v>
      </c>
      <c r="B43" s="98">
        <f t="shared" ref="B43:I43" si="83">B23/B$13</f>
        <v>3.4129983598401248E-2</v>
      </c>
      <c r="C43" s="98">
        <f t="shared" si="83"/>
        <v>1.8905527289297269E-2</v>
      </c>
      <c r="D43" s="98">
        <f t="shared" si="83"/>
        <v>1.1879893983522152E-2</v>
      </c>
      <c r="E43" s="98">
        <f t="shared" si="83"/>
        <v>1.4835133343604243E-2</v>
      </c>
      <c r="F43" s="98">
        <f t="shared" si="83"/>
        <v>1.2533773353517408E-2</v>
      </c>
      <c r="G43" s="98">
        <f t="shared" si="83"/>
        <v>6.8314751431540199E-3</v>
      </c>
      <c r="H43" s="98">
        <f t="shared" si="83"/>
        <v>9.4234019999270315E-3</v>
      </c>
      <c r="I43" s="98">
        <f t="shared" si="83"/>
        <v>6.8559983923956458E-3</v>
      </c>
      <c r="J43" s="98">
        <f t="shared" ref="J43" si="84">J23/J$13</f>
        <v>6.2858169912702244E-3</v>
      </c>
      <c r="L43" s="125"/>
      <c r="M43" s="125"/>
      <c r="N43" s="114"/>
      <c r="P43" s="98">
        <f t="shared" si="55"/>
        <v>1.9510649799828965E-2</v>
      </c>
      <c r="Q43" s="98">
        <f t="shared" si="55"/>
        <v>1.5288878462383979E-2</v>
      </c>
      <c r="R43" s="98">
        <f t="shared" si="55"/>
        <v>1.5045475496461043E-2</v>
      </c>
      <c r="S43" s="98">
        <f t="shared" si="55"/>
        <v>1.2533773353517408E-2</v>
      </c>
      <c r="T43" s="98">
        <f t="shared" si="55"/>
        <v>1.1495209049953001E-2</v>
      </c>
      <c r="U43" s="98">
        <f t="shared" si="55"/>
        <v>8.8215562514178201E-3</v>
      </c>
      <c r="V43" s="98">
        <f t="shared" si="55"/>
        <v>9.4234019999270315E-3</v>
      </c>
      <c r="W43" s="98">
        <f t="shared" si="56"/>
        <v>6.8314751431540199E-3</v>
      </c>
      <c r="X43" s="98">
        <f t="shared" si="57"/>
        <v>6.9891289085641326E-3</v>
      </c>
      <c r="Y43" s="98">
        <f t="shared" si="57"/>
        <v>6.8559983923956458E-3</v>
      </c>
      <c r="Z43" s="98">
        <f t="shared" ref="Z43" si="85">Z23/Z$13</f>
        <v>6.2858169912702244E-3</v>
      </c>
    </row>
    <row r="44" spans="1:26" x14ac:dyDescent="0.35">
      <c r="A44" s="41" t="s">
        <v>53</v>
      </c>
      <c r="B44" s="60">
        <f t="shared" ref="B44:I44" si="86">B24/B$13</f>
        <v>2.7000203550123322E-2</v>
      </c>
      <c r="C44" s="60">
        <f t="shared" si="86"/>
        <v>6.5473161972820187E-2</v>
      </c>
      <c r="D44" s="60">
        <f t="shared" si="86"/>
        <v>8.9584559116779039E-2</v>
      </c>
      <c r="E44" s="60">
        <f t="shared" si="86"/>
        <v>0.10731223760470514</v>
      </c>
      <c r="F44" s="60">
        <f t="shared" si="86"/>
        <v>0.12661331153028693</v>
      </c>
      <c r="G44" s="60">
        <f t="shared" si="86"/>
        <v>0.16325221947865284</v>
      </c>
      <c r="H44" s="60">
        <f t="shared" si="86"/>
        <v>0.14626577377232414</v>
      </c>
      <c r="I44" s="60">
        <f t="shared" si="86"/>
        <v>0.1669212792831779</v>
      </c>
      <c r="J44" s="60">
        <f t="shared" ref="J44" si="87">J24/J$13</f>
        <v>0.16885251932431175</v>
      </c>
      <c r="L44" s="119"/>
      <c r="M44" s="119"/>
      <c r="N44" s="116"/>
      <c r="P44" s="60">
        <f t="shared" si="55"/>
        <v>0.10293836326733725</v>
      </c>
      <c r="Q44" s="60">
        <f t="shared" si="55"/>
        <v>0.10418004456664903</v>
      </c>
      <c r="R44" s="60">
        <f t="shared" si="55"/>
        <v>0.11223020723589222</v>
      </c>
      <c r="S44" s="60">
        <f t="shared" si="55"/>
        <v>0.12661331153028693</v>
      </c>
      <c r="T44" s="60">
        <f t="shared" si="55"/>
        <v>0.12669941620528744</v>
      </c>
      <c r="U44" s="60">
        <f t="shared" si="55"/>
        <v>0.13141619542402488</v>
      </c>
      <c r="V44" s="60">
        <f t="shared" si="55"/>
        <v>0.14626577377232414</v>
      </c>
      <c r="W44" s="60">
        <f t="shared" si="56"/>
        <v>0.16325221947865284</v>
      </c>
      <c r="X44" s="60">
        <f t="shared" si="57"/>
        <v>0.1624024610089464</v>
      </c>
      <c r="Y44" s="60">
        <f t="shared" si="57"/>
        <v>0.1669212792831779</v>
      </c>
      <c r="Z44" s="60">
        <f t="shared" ref="Z44" si="88">Z24/Z$13</f>
        <v>0.16885251932431175</v>
      </c>
    </row>
    <row r="45" spans="1:26" x14ac:dyDescent="0.35">
      <c r="A45" s="47" t="s">
        <v>56</v>
      </c>
      <c r="B45" s="55">
        <f t="shared" ref="B45:I45" si="89">B25/B$13</f>
        <v>2.7000203550123322E-2</v>
      </c>
      <c r="C45" s="55">
        <f t="shared" si="89"/>
        <v>6.536072442552511E-2</v>
      </c>
      <c r="D45" s="55">
        <f t="shared" si="89"/>
        <v>8.9020055048689942E-2</v>
      </c>
      <c r="E45" s="55">
        <f t="shared" si="89"/>
        <v>0.10601418829141586</v>
      </c>
      <c r="F45" s="55">
        <f t="shared" si="89"/>
        <v>0.12018490595578996</v>
      </c>
      <c r="G45" s="55">
        <f t="shared" si="89"/>
        <v>0.15139214088109021</v>
      </c>
      <c r="H45" s="55">
        <f t="shared" si="89"/>
        <v>0.13521235849710472</v>
      </c>
      <c r="I45" s="55">
        <f t="shared" si="89"/>
        <v>0.15474973176212162</v>
      </c>
      <c r="J45" s="55">
        <f t="shared" ref="J45" si="90">J25/J$13</f>
        <v>0.1561109612149176</v>
      </c>
      <c r="L45" s="120"/>
      <c r="M45" s="120"/>
      <c r="N45" s="58"/>
      <c r="P45" s="55">
        <f t="shared" si="55"/>
        <v>0.10162585557266605</v>
      </c>
      <c r="Q45" s="55">
        <f t="shared" si="55"/>
        <v>0.10219418018039715</v>
      </c>
      <c r="R45" s="55">
        <f t="shared" si="55"/>
        <v>0.10820482964883522</v>
      </c>
      <c r="S45" s="55">
        <f t="shared" si="55"/>
        <v>0.12018490595578996</v>
      </c>
      <c r="T45" s="55">
        <f t="shared" si="55"/>
        <v>0.11895176959049131</v>
      </c>
      <c r="U45" s="55">
        <f t="shared" si="55"/>
        <v>0.12219784791992266</v>
      </c>
      <c r="V45" s="55">
        <f t="shared" si="55"/>
        <v>0.13521235849710472</v>
      </c>
      <c r="W45" s="55">
        <f t="shared" si="56"/>
        <v>0.15139214088109021</v>
      </c>
      <c r="X45" s="55">
        <f t="shared" si="57"/>
        <v>0.15041394648882328</v>
      </c>
      <c r="Y45" s="55">
        <f t="shared" si="57"/>
        <v>0.15474973176212162</v>
      </c>
      <c r="Z45" s="55">
        <f t="shared" ref="Z45" si="91">Z25/Z$13</f>
        <v>0.1561109612149176</v>
      </c>
    </row>
    <row r="46" spans="1:26" x14ac:dyDescent="0.35">
      <c r="A46" s="47" t="s">
        <v>68</v>
      </c>
      <c r="B46" s="55">
        <f t="shared" ref="B46:I46" si="92">B26/B$13</f>
        <v>0</v>
      </c>
      <c r="C46" s="55">
        <f t="shared" si="92"/>
        <v>1.124375472950788E-4</v>
      </c>
      <c r="D46" s="55">
        <f t="shared" si="92"/>
        <v>5.6450406808909671E-4</v>
      </c>
      <c r="E46" s="55">
        <f t="shared" si="92"/>
        <v>1.2980493132892694E-3</v>
      </c>
      <c r="F46" s="55">
        <f t="shared" si="92"/>
        <v>6.428405574496995E-3</v>
      </c>
      <c r="G46" s="55">
        <f t="shared" si="92"/>
        <v>1.1860078597562657E-2</v>
      </c>
      <c r="H46" s="55">
        <f t="shared" si="92"/>
        <v>1.1053415275219419E-2</v>
      </c>
      <c r="I46" s="55">
        <f t="shared" si="92"/>
        <v>1.2171547521056284E-2</v>
      </c>
      <c r="J46" s="55">
        <f t="shared" ref="J46" si="93">J26/J$13</f>
        <v>1.2741558109394129E-2</v>
      </c>
      <c r="L46" s="120"/>
      <c r="M46" s="120"/>
      <c r="N46" s="58"/>
      <c r="P46" s="55">
        <f t="shared" si="55"/>
        <v>1.3125076946711957E-3</v>
      </c>
      <c r="Q46" s="55">
        <f t="shared" si="55"/>
        <v>1.9858643862518959E-3</v>
      </c>
      <c r="R46" s="55">
        <f t="shared" si="55"/>
        <v>4.0253775870570073E-3</v>
      </c>
      <c r="S46" s="55">
        <f t="shared" si="55"/>
        <v>6.428405574496995E-3</v>
      </c>
      <c r="T46" s="55">
        <f t="shared" si="55"/>
        <v>7.7476466147961441E-3</v>
      </c>
      <c r="U46" s="55">
        <f t="shared" si="55"/>
        <v>9.2183475041022287E-3</v>
      </c>
      <c r="V46" s="55">
        <f t="shared" si="55"/>
        <v>1.1053415275219419E-2</v>
      </c>
      <c r="W46" s="55">
        <f t="shared" si="56"/>
        <v>1.1860078597562657E-2</v>
      </c>
      <c r="X46" s="55">
        <f t="shared" si="57"/>
        <v>1.1988514520123124E-2</v>
      </c>
      <c r="Y46" s="55">
        <f t="shared" si="57"/>
        <v>1.2171547521056284E-2</v>
      </c>
      <c r="Z46" s="55">
        <f t="shared" ref="Z46" si="94">Z26/Z$13</f>
        <v>1.2741558109394129E-2</v>
      </c>
    </row>
    <row r="47" spans="1:26" x14ac:dyDescent="0.35">
      <c r="B47" s="37"/>
      <c r="C47" s="37"/>
      <c r="D47" s="37"/>
      <c r="E47" s="37"/>
      <c r="F47" s="37"/>
      <c r="G47" s="37"/>
      <c r="H47" s="37"/>
      <c r="I47" s="37"/>
      <c r="J47" s="37"/>
      <c r="L47" s="118"/>
      <c r="M47" s="118"/>
      <c r="N47" s="118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5">
      <c r="A48" s="45" t="s">
        <v>63</v>
      </c>
      <c r="B48" s="55">
        <f t="shared" ref="B48:H48" si="95">1-B49</f>
        <v>0.82662754675491834</v>
      </c>
      <c r="C48" s="55">
        <f t="shared" si="95"/>
        <v>0.8362686528547878</v>
      </c>
      <c r="D48" s="55">
        <f t="shared" si="95"/>
        <v>0.86356581511362729</v>
      </c>
      <c r="E48" s="55">
        <f t="shared" si="95"/>
        <v>0.89039880033861407</v>
      </c>
      <c r="F48" s="55">
        <f t="shared" si="95"/>
        <v>0.93085254403626516</v>
      </c>
      <c r="G48" s="55">
        <f t="shared" si="95"/>
        <v>0.951489147530035</v>
      </c>
      <c r="H48" s="55">
        <f t="shared" si="95"/>
        <v>0.94388831852549404</v>
      </c>
      <c r="I48" s="55">
        <f t="shared" ref="I48:J48" si="96">1-I49</f>
        <v>0.95448758360536634</v>
      </c>
      <c r="J48" s="55">
        <f t="shared" si="96"/>
        <v>0.9564047443081285</v>
      </c>
      <c r="L48" s="120"/>
      <c r="M48" s="120"/>
      <c r="N48" s="58"/>
      <c r="P48" s="55">
        <f t="shared" ref="P48:T48" si="97">1-P49</f>
        <v>0.91541973851826941</v>
      </c>
      <c r="Q48" s="55">
        <f t="shared" si="97"/>
        <v>0.92320570590106499</v>
      </c>
      <c r="R48" s="55">
        <f t="shared" si="97"/>
        <v>0.92545587440726662</v>
      </c>
      <c r="S48" s="55">
        <f t="shared" si="97"/>
        <v>0.93085254403626516</v>
      </c>
      <c r="T48" s="55">
        <f t="shared" si="97"/>
        <v>0.94136557255799536</v>
      </c>
      <c r="U48" s="55">
        <f t="shared" ref="U48" si="98">1-U49</f>
        <v>0.94429076613085328</v>
      </c>
      <c r="V48" s="55">
        <f>1-V49</f>
        <v>0.94388831852549404</v>
      </c>
      <c r="W48" s="55">
        <f t="shared" ref="W48:Z48" si="99">1-W49</f>
        <v>0.951489147530035</v>
      </c>
      <c r="X48" s="55">
        <f t="shared" si="99"/>
        <v>0.95293759495485653</v>
      </c>
      <c r="Y48" s="55">
        <f t="shared" si="99"/>
        <v>0.95448758360536634</v>
      </c>
      <c r="Z48" s="55">
        <f t="shared" si="99"/>
        <v>0.9564047443081285</v>
      </c>
    </row>
    <row r="49" spans="1:26" s="53" customFormat="1" x14ac:dyDescent="0.35">
      <c r="A49" s="54" t="s">
        <v>64</v>
      </c>
      <c r="B49" s="56">
        <f t="shared" ref="B49:F49" si="100">B37+B42+B43</f>
        <v>0.17337245324508169</v>
      </c>
      <c r="C49" s="56">
        <f t="shared" si="100"/>
        <v>0.16373134714521223</v>
      </c>
      <c r="D49" s="56">
        <f t="shared" si="100"/>
        <v>0.13643418488637271</v>
      </c>
      <c r="E49" s="56">
        <f t="shared" si="100"/>
        <v>0.10960119966138597</v>
      </c>
      <c r="F49" s="56">
        <f t="shared" si="100"/>
        <v>6.9147455963734866E-2</v>
      </c>
      <c r="G49" s="56">
        <f t="shared" ref="G49:H49" si="101">G37+G42+G43</f>
        <v>4.8510852469964977E-2</v>
      </c>
      <c r="H49" s="56">
        <f t="shared" si="101"/>
        <v>5.6111681474505959E-2</v>
      </c>
      <c r="I49" s="56">
        <f t="shared" ref="I49:J49" si="102">I37+I42+I43</f>
        <v>4.5512416394633645E-2</v>
      </c>
      <c r="J49" s="56">
        <f t="shared" si="102"/>
        <v>4.3595255691871504E-2</v>
      </c>
      <c r="L49" s="125"/>
      <c r="M49" s="125"/>
      <c r="N49" s="117"/>
      <c r="P49" s="56">
        <f t="shared" ref="P49:Q49" si="103">P37+P42+P43</f>
        <v>8.4580261481730618E-2</v>
      </c>
      <c r="Q49" s="56">
        <f t="shared" si="103"/>
        <v>7.6794294098934984E-2</v>
      </c>
      <c r="R49" s="56">
        <f t="shared" ref="R49:S49" si="104">R37+R42+R43</f>
        <v>7.4544125592733379E-2</v>
      </c>
      <c r="S49" s="56">
        <f t="shared" si="104"/>
        <v>6.9147455963734866E-2</v>
      </c>
      <c r="T49" s="56">
        <f t="shared" ref="T49" si="105">T37+T42+T43</f>
        <v>5.8634427442004672E-2</v>
      </c>
      <c r="U49" s="56">
        <f t="shared" ref="U49" si="106">U37+U42+U43</f>
        <v>5.5709233869146689E-2</v>
      </c>
      <c r="V49" s="56">
        <f>V37+V42+V43</f>
        <v>5.6111681474505959E-2</v>
      </c>
      <c r="W49" s="56">
        <f t="shared" ref="W49:X49" si="107">W37+W42+W43</f>
        <v>4.8510852469964977E-2</v>
      </c>
      <c r="X49" s="56">
        <f t="shared" si="107"/>
        <v>4.7062405045143509E-2</v>
      </c>
      <c r="Y49" s="56">
        <f t="shared" ref="Y49:Z49" si="108">Y37+Y42+Y43</f>
        <v>4.5512416394633645E-2</v>
      </c>
      <c r="Z49" s="56">
        <f t="shared" si="108"/>
        <v>4.3595255691871504E-2</v>
      </c>
    </row>
    <row r="51" spans="1:26" x14ac:dyDescent="0.35">
      <c r="A51" s="34" t="s">
        <v>72</v>
      </c>
      <c r="B51" s="79">
        <v>0.39026297582451264</v>
      </c>
      <c r="C51" s="79">
        <f t="shared" ref="C51:G57" si="109">C13/B13-1</f>
        <v>0.1210801818367353</v>
      </c>
      <c r="D51" s="79">
        <f t="shared" si="109"/>
        <v>8.7316743623066628E-2</v>
      </c>
      <c r="E51" s="79">
        <f t="shared" si="109"/>
        <v>0.17751514913384736</v>
      </c>
      <c r="F51" s="79">
        <f t="shared" si="109"/>
        <v>0.14593967877066527</v>
      </c>
      <c r="G51" s="79">
        <f t="shared" si="109"/>
        <v>0.26221255003946076</v>
      </c>
      <c r="H51" s="105">
        <f t="shared" ref="H51:H64" si="110">V51</f>
        <v>4.7700985966981246E-2</v>
      </c>
      <c r="I51" s="79">
        <f t="shared" ref="I51:I64" si="111">Y51</f>
        <v>7.1685601966840595E-2</v>
      </c>
      <c r="J51" s="79">
        <f t="shared" ref="J51:J64" si="112">Z51</f>
        <v>5.992598369652935E-2</v>
      </c>
      <c r="L51" s="79"/>
      <c r="M51" s="79"/>
      <c r="N51" s="79"/>
      <c r="P51" s="105">
        <f t="shared" ref="P51:P57" si="113">P13/E13-1</f>
        <v>-3.4188191682990809E-2</v>
      </c>
      <c r="Q51" s="105">
        <f t="shared" ref="Q51:X57" si="114">Q13/P13-1</f>
        <v>2.5229831280282777E-2</v>
      </c>
      <c r="R51" s="105">
        <f t="shared" si="114"/>
        <v>5.7199805439009488E-2</v>
      </c>
      <c r="S51" s="79">
        <f t="shared" si="114"/>
        <v>9.4689462249449186E-2</v>
      </c>
      <c r="T51" s="105">
        <f t="shared" si="114"/>
        <v>3.0299442210538041E-2</v>
      </c>
      <c r="U51" s="79">
        <f t="shared" si="114"/>
        <v>4.8168573110749513E-2</v>
      </c>
      <c r="V51" s="79">
        <f t="shared" si="114"/>
        <v>4.7700985966981246E-2</v>
      </c>
      <c r="W51" s="79">
        <f t="shared" si="114"/>
        <v>0.1155795446907022</v>
      </c>
      <c r="X51" s="79">
        <f t="shared" si="114"/>
        <v>5.4776036891057922E-2</v>
      </c>
      <c r="Y51" s="79">
        <f>Y13/X13-1</f>
        <v>7.1685601966840595E-2</v>
      </c>
      <c r="Z51" s="79">
        <f>Z13/Y13-1</f>
        <v>5.992598369652935E-2</v>
      </c>
    </row>
    <row r="52" spans="1:26" x14ac:dyDescent="0.35">
      <c r="A52" s="49" t="s">
        <v>52</v>
      </c>
      <c r="B52" s="38">
        <v>0.46713395585981288</v>
      </c>
      <c r="C52" s="38">
        <f t="shared" si="109"/>
        <v>0.26789840311421265</v>
      </c>
      <c r="D52" s="59">
        <f t="shared" si="109"/>
        <v>1.8554202096854766E-2</v>
      </c>
      <c r="E52" s="38">
        <f t="shared" si="109"/>
        <v>0.11889611143377588</v>
      </c>
      <c r="F52" s="38">
        <f t="shared" si="109"/>
        <v>0.14128404792171412</v>
      </c>
      <c r="G52" s="38">
        <f t="shared" si="109"/>
        <v>0.20724433951041732</v>
      </c>
      <c r="H52" s="59">
        <f t="shared" si="110"/>
        <v>3.4134312011713908E-2</v>
      </c>
      <c r="I52" s="38">
        <f t="shared" si="111"/>
        <v>5.0653040505965974E-2</v>
      </c>
      <c r="J52" s="38">
        <f t="shared" si="112"/>
        <v>5.9280499011194365E-2</v>
      </c>
      <c r="L52" s="38"/>
      <c r="M52" s="38"/>
      <c r="N52" s="38"/>
      <c r="P52" s="59">
        <f t="shared" si="113"/>
        <v>-3.8368116438003419E-3</v>
      </c>
      <c r="Q52" s="59">
        <f t="shared" si="114"/>
        <v>4.1717421153318668E-2</v>
      </c>
      <c r="R52" s="59">
        <f t="shared" si="114"/>
        <v>3.4141992875326155E-2</v>
      </c>
      <c r="S52" s="38">
        <f t="shared" si="114"/>
        <v>6.3489379552807756E-2</v>
      </c>
      <c r="T52" s="59">
        <f t="shared" si="114"/>
        <v>3.9655916528417601E-2</v>
      </c>
      <c r="U52" s="38">
        <f t="shared" si="114"/>
        <v>4.7411536815568089E-2</v>
      </c>
      <c r="V52" s="38">
        <f t="shared" si="114"/>
        <v>3.4134312011713908E-2</v>
      </c>
      <c r="W52" s="38">
        <f t="shared" si="114"/>
        <v>7.2040634622287936E-2</v>
      </c>
      <c r="X52" s="38">
        <f t="shared" si="114"/>
        <v>3.7982485021816448E-2</v>
      </c>
      <c r="Y52" s="38">
        <f t="shared" ref="Y52:Z67" si="115">Y14/X14-1</f>
        <v>5.0653040505965974E-2</v>
      </c>
      <c r="Z52" s="38">
        <f t="shared" si="115"/>
        <v>5.9280499011194365E-2</v>
      </c>
    </row>
    <row r="53" spans="1:26" x14ac:dyDescent="0.35">
      <c r="A53" s="47" t="s">
        <v>47</v>
      </c>
      <c r="B53" s="57">
        <v>0.61269574556431872</v>
      </c>
      <c r="C53" s="57">
        <f t="shared" si="109"/>
        <v>0.4223265733236865</v>
      </c>
      <c r="D53" s="57">
        <f t="shared" si="109"/>
        <v>2.1121058351269317E-2</v>
      </c>
      <c r="E53" s="57">
        <f t="shared" si="109"/>
        <v>0.16042520070001731</v>
      </c>
      <c r="F53" s="57">
        <f t="shared" si="109"/>
        <v>0.22769880698569023</v>
      </c>
      <c r="G53" s="57">
        <f t="shared" si="109"/>
        <v>0.22978047150576986</v>
      </c>
      <c r="H53" s="104">
        <f t="shared" si="110"/>
        <v>3.5995646275605697E-2</v>
      </c>
      <c r="I53" s="57">
        <f t="shared" si="111"/>
        <v>5.1275636618605347E-2</v>
      </c>
      <c r="J53" s="57">
        <f t="shared" si="112"/>
        <v>6.2887974099556487E-2</v>
      </c>
      <c r="L53" s="59"/>
      <c r="M53" s="57"/>
      <c r="N53" s="57"/>
      <c r="P53" s="104">
        <f t="shared" si="113"/>
        <v>2.134385407600603E-2</v>
      </c>
      <c r="Q53" s="104">
        <f t="shared" si="114"/>
        <v>6.4484975314323734E-2</v>
      </c>
      <c r="R53" s="104">
        <f t="shared" si="114"/>
        <v>5.0753229100512831E-2</v>
      </c>
      <c r="S53" s="57">
        <f t="shared" si="114"/>
        <v>7.4681034366853138E-2</v>
      </c>
      <c r="T53" s="104">
        <f t="shared" si="114"/>
        <v>5.0269672047051461E-2</v>
      </c>
      <c r="U53" s="57">
        <f t="shared" si="114"/>
        <v>5.7067968795132984E-2</v>
      </c>
      <c r="V53" s="57">
        <f t="shared" si="114"/>
        <v>3.5995646275605697E-2</v>
      </c>
      <c r="W53" s="57">
        <f t="shared" si="114"/>
        <v>6.9217169670545031E-2</v>
      </c>
      <c r="X53" s="57">
        <f t="shared" si="114"/>
        <v>4.7583649378024617E-2</v>
      </c>
      <c r="Y53" s="57">
        <f t="shared" si="115"/>
        <v>5.1275636618605347E-2</v>
      </c>
      <c r="Z53" s="57">
        <f t="shared" si="115"/>
        <v>6.2887974099556487E-2</v>
      </c>
    </row>
    <row r="54" spans="1:26" x14ac:dyDescent="0.35">
      <c r="A54" s="47" t="s">
        <v>144</v>
      </c>
      <c r="B54" s="57">
        <v>0.31293943564262139</v>
      </c>
      <c r="C54" s="57">
        <f t="shared" si="109"/>
        <v>0.10676199183998336</v>
      </c>
      <c r="D54" s="59">
        <f t="shared" si="109"/>
        <v>2.7090734902951441E-2</v>
      </c>
      <c r="E54" s="57">
        <f t="shared" si="109"/>
        <v>0.10220892512731372</v>
      </c>
      <c r="F54" s="59">
        <f t="shared" si="109"/>
        <v>-6.5064528414601197E-3</v>
      </c>
      <c r="G54" s="59">
        <f t="shared" si="109"/>
        <v>0.10445986947282049</v>
      </c>
      <c r="H54" s="59">
        <f t="shared" si="110"/>
        <v>1.8791896517537099E-2</v>
      </c>
      <c r="I54" s="59">
        <f t="shared" si="111"/>
        <v>4.1353342139249127E-2</v>
      </c>
      <c r="J54" s="59">
        <f t="shared" si="112"/>
        <v>7.2576331318471521E-2</v>
      </c>
      <c r="L54" s="59"/>
      <c r="M54" s="59"/>
      <c r="N54" s="59"/>
      <c r="P54" s="59">
        <f t="shared" si="113"/>
        <v>-4.5520406787813439E-4</v>
      </c>
      <c r="Q54" s="59">
        <f t="shared" si="114"/>
        <v>-1.5621374810676492E-2</v>
      </c>
      <c r="R54" s="59">
        <f t="shared" si="114"/>
        <v>-1.2782463884559392E-2</v>
      </c>
      <c r="S54" s="59">
        <f t="shared" si="114"/>
        <v>2.2793012195670759E-2</v>
      </c>
      <c r="T54" s="59">
        <f t="shared" si="114"/>
        <v>8.7221219790878379E-4</v>
      </c>
      <c r="U54" s="57">
        <f t="shared" si="114"/>
        <v>1.7264861861170377E-2</v>
      </c>
      <c r="V54" s="59">
        <f t="shared" si="114"/>
        <v>1.8791896517537099E-2</v>
      </c>
      <c r="W54" s="59">
        <f t="shared" si="114"/>
        <v>6.4760136380409117E-2</v>
      </c>
      <c r="X54" s="59">
        <f t="shared" si="114"/>
        <v>9.0382328089004815E-3</v>
      </c>
      <c r="Y54" s="59">
        <f t="shared" si="115"/>
        <v>4.1353342139249127E-2</v>
      </c>
      <c r="Z54" s="59">
        <f t="shared" si="115"/>
        <v>7.2576331318471521E-2</v>
      </c>
    </row>
    <row r="55" spans="1:26" x14ac:dyDescent="0.35">
      <c r="A55" s="51" t="s">
        <v>65</v>
      </c>
      <c r="B55" s="59">
        <v>0.23804921500669929</v>
      </c>
      <c r="C55" s="59">
        <f t="shared" si="109"/>
        <v>-0.16461026344723284</v>
      </c>
      <c r="D55" s="59">
        <f t="shared" si="109"/>
        <v>-4.0403880202426135E-2</v>
      </c>
      <c r="E55" s="59">
        <f t="shared" si="109"/>
        <v>-0.25328876735513228</v>
      </c>
      <c r="F55" s="59">
        <f t="shared" si="109"/>
        <v>-0.37684531169578928</v>
      </c>
      <c r="G55" s="59">
        <f t="shared" si="109"/>
        <v>0.48287977146587879</v>
      </c>
      <c r="H55" s="59">
        <f t="shared" si="110"/>
        <v>0.11302484476864239</v>
      </c>
      <c r="I55" s="59">
        <f t="shared" si="111"/>
        <v>0.10218839748087372</v>
      </c>
      <c r="J55" s="59">
        <f t="shared" si="112"/>
        <v>-0.13268520794677174</v>
      </c>
      <c r="L55" s="59"/>
      <c r="M55" s="59"/>
      <c r="N55" s="59"/>
      <c r="P55" s="59">
        <f t="shared" si="113"/>
        <v>-0.44101488353003182</v>
      </c>
      <c r="Q55" s="59">
        <f t="shared" si="114"/>
        <v>-1.4319291919480559E-2</v>
      </c>
      <c r="R55" s="59">
        <f t="shared" si="114"/>
        <v>8.5369013850065123E-3</v>
      </c>
      <c r="S55" s="59">
        <f t="shared" si="114"/>
        <v>0.12141812842827315</v>
      </c>
      <c r="T55" s="59">
        <f t="shared" si="114"/>
        <v>7.4923185924633762E-2</v>
      </c>
      <c r="U55" s="59">
        <f t="shared" si="114"/>
        <v>1.5826543470426335E-2</v>
      </c>
      <c r="V55" s="59">
        <f t="shared" si="114"/>
        <v>0.11302484476864239</v>
      </c>
      <c r="W55" s="59">
        <f t="shared" si="114"/>
        <v>0.22012435099431982</v>
      </c>
      <c r="X55" s="59">
        <f t="shared" si="114"/>
        <v>-9.6083029234061978E-3</v>
      </c>
      <c r="Y55" s="59">
        <f t="shared" si="115"/>
        <v>0.10218839748087372</v>
      </c>
      <c r="Z55" s="59">
        <f t="shared" si="115"/>
        <v>-0.13268520794677174</v>
      </c>
    </row>
    <row r="56" spans="1:26" x14ac:dyDescent="0.35">
      <c r="A56" s="41" t="s">
        <v>54</v>
      </c>
      <c r="B56" s="59">
        <v>0.25459779307681174</v>
      </c>
      <c r="C56" s="59">
        <f t="shared" si="109"/>
        <v>-9.4638626625287881E-2</v>
      </c>
      <c r="D56" s="38">
        <f t="shared" si="109"/>
        <v>0.11038137571821371</v>
      </c>
      <c r="E56" s="38">
        <f t="shared" si="109"/>
        <v>0.19569641123390658</v>
      </c>
      <c r="F56" s="38">
        <f t="shared" si="109"/>
        <v>9.9475156521726449E-2</v>
      </c>
      <c r="G56" s="38">
        <f t="shared" si="109"/>
        <v>0.21151998845602238</v>
      </c>
      <c r="H56" s="106">
        <f t="shared" si="110"/>
        <v>2.4781840743682393E-2</v>
      </c>
      <c r="I56" s="38">
        <f t="shared" si="111"/>
        <v>8.2309932707177902E-2</v>
      </c>
      <c r="J56" s="38">
        <f t="shared" si="112"/>
        <v>5.5577012625752653E-2</v>
      </c>
      <c r="L56" s="38"/>
      <c r="M56" s="38"/>
      <c r="N56" s="38"/>
      <c r="P56" s="106">
        <f t="shared" si="113"/>
        <v>-5.7070101368900117E-2</v>
      </c>
      <c r="Q56" s="106">
        <f t="shared" si="114"/>
        <v>3.4201194146536995E-3</v>
      </c>
      <c r="R56" s="106">
        <f t="shared" si="114"/>
        <v>6.3726714706584753E-2</v>
      </c>
      <c r="S56" s="38">
        <f t="shared" si="114"/>
        <v>9.242880447559676E-2</v>
      </c>
      <c r="T56" s="106">
        <f t="shared" si="114"/>
        <v>1.9615708251628172E-2</v>
      </c>
      <c r="U56" s="38">
        <f t="shared" si="114"/>
        <v>3.6912368511324178E-2</v>
      </c>
      <c r="V56" s="38">
        <f t="shared" si="114"/>
        <v>2.4781840743682393E-2</v>
      </c>
      <c r="W56" s="38">
        <f t="shared" si="114"/>
        <v>0.11820283829276668</v>
      </c>
      <c r="X56" s="38">
        <f t="shared" si="114"/>
        <v>7.5764666353472121E-2</v>
      </c>
      <c r="Y56" s="38">
        <f t="shared" si="115"/>
        <v>8.2309932707177902E-2</v>
      </c>
      <c r="Z56" s="38">
        <f t="shared" si="115"/>
        <v>5.5577012625752653E-2</v>
      </c>
    </row>
    <row r="57" spans="1:26" x14ac:dyDescent="0.35">
      <c r="A57" s="47" t="s">
        <v>48</v>
      </c>
      <c r="B57" s="57">
        <v>0.3874511771793725</v>
      </c>
      <c r="C57" s="57">
        <f t="shared" si="109"/>
        <v>0.53461460416608397</v>
      </c>
      <c r="D57" s="57">
        <f t="shared" si="109"/>
        <v>0.47296030452026838</v>
      </c>
      <c r="E57" s="57">
        <f t="shared" si="109"/>
        <v>0.44098705604552557</v>
      </c>
      <c r="F57" s="57">
        <f t="shared" si="109"/>
        <v>0.23415102387032638</v>
      </c>
      <c r="G57" s="57">
        <f t="shared" si="109"/>
        <v>0.27762173890177611</v>
      </c>
      <c r="H57" s="104">
        <f t="shared" si="110"/>
        <v>2.5367979759965742E-2</v>
      </c>
      <c r="I57" s="57">
        <f t="shared" si="111"/>
        <v>6.992295362136991E-2</v>
      </c>
      <c r="J57" s="57">
        <f t="shared" si="112"/>
        <v>4.231245848272458E-2</v>
      </c>
      <c r="L57" s="57"/>
      <c r="M57" s="57"/>
      <c r="N57" s="57"/>
      <c r="P57" s="104">
        <f t="shared" si="113"/>
        <v>8.5560307197738439E-3</v>
      </c>
      <c r="Q57" s="104">
        <f t="shared" si="114"/>
        <v>2.5528494354574383E-2</v>
      </c>
      <c r="R57" s="104">
        <f t="shared" si="114"/>
        <v>7.3937455697235643E-2</v>
      </c>
      <c r="S57" s="57">
        <f t="shared" si="114"/>
        <v>0.11107034429780582</v>
      </c>
      <c r="T57" s="104">
        <f t="shared" si="114"/>
        <v>5.5591580022827491E-2</v>
      </c>
      <c r="U57" s="57">
        <f t="shared" si="114"/>
        <v>4.0950218694709717E-2</v>
      </c>
      <c r="V57" s="57">
        <f t="shared" si="114"/>
        <v>2.5367979759965742E-2</v>
      </c>
      <c r="W57" s="57">
        <f t="shared" si="114"/>
        <v>0.13395720151584478</v>
      </c>
      <c r="X57" s="57">
        <f t="shared" si="114"/>
        <v>6.7940197830230753E-2</v>
      </c>
      <c r="Y57" s="57">
        <f t="shared" si="115"/>
        <v>6.992295362136991E-2</v>
      </c>
      <c r="Z57" s="57">
        <f t="shared" si="115"/>
        <v>4.231245848272458E-2</v>
      </c>
    </row>
    <row r="58" spans="1:26" x14ac:dyDescent="0.35">
      <c r="A58" s="47" t="s">
        <v>144</v>
      </c>
      <c r="B58" s="59">
        <v>-0.38977542525894837</v>
      </c>
      <c r="C58" s="59"/>
      <c r="D58" s="58"/>
      <c r="E58" s="58"/>
      <c r="F58" s="58"/>
      <c r="G58" s="58"/>
      <c r="H58" s="58">
        <f t="shared" si="110"/>
        <v>0</v>
      </c>
      <c r="I58" s="58">
        <f t="shared" si="111"/>
        <v>0.67213114754098369</v>
      </c>
      <c r="J58" s="58">
        <f t="shared" si="112"/>
        <v>1.1648205127450981</v>
      </c>
      <c r="L58" s="58"/>
      <c r="M58" s="58"/>
      <c r="N58" s="58"/>
      <c r="P58" s="58"/>
      <c r="Q58" s="58"/>
      <c r="R58" s="58"/>
      <c r="S58" s="58"/>
      <c r="T58" s="58"/>
      <c r="U58" s="58"/>
      <c r="V58" s="58"/>
      <c r="W58" s="58"/>
      <c r="X58" s="58"/>
      <c r="Y58" s="58">
        <f t="shared" si="115"/>
        <v>0.67213114754098369</v>
      </c>
      <c r="Z58" s="58">
        <f t="shared" si="115"/>
        <v>1.1648205127450981</v>
      </c>
    </row>
    <row r="59" spans="1:26" x14ac:dyDescent="0.35">
      <c r="A59" s="92" t="s">
        <v>145</v>
      </c>
      <c r="B59" s="57">
        <v>1.2129529664337197</v>
      </c>
      <c r="C59" s="57">
        <f t="shared" ref="C59:G63" si="116">C21/B21-1</f>
        <v>0.11008519568319941</v>
      </c>
      <c r="D59" s="57">
        <f t="shared" si="116"/>
        <v>6.1379111692123622E-2</v>
      </c>
      <c r="E59" s="59">
        <f t="shared" si="116"/>
        <v>-0.30723255860574905</v>
      </c>
      <c r="F59" s="59">
        <f t="shared" si="116"/>
        <v>-6.9797408533127991E-2</v>
      </c>
      <c r="G59" s="59">
        <f t="shared" si="116"/>
        <v>0.33328440034340834</v>
      </c>
      <c r="H59" s="57">
        <f t="shared" si="110"/>
        <v>-1.2060245585867602E-3</v>
      </c>
      <c r="I59" s="57">
        <f t="shared" si="111"/>
        <v>0.22082565312453339</v>
      </c>
      <c r="J59" s="57">
        <f t="shared" si="112"/>
        <v>0.10340799126270506</v>
      </c>
      <c r="L59" s="57"/>
      <c r="M59" s="57"/>
      <c r="N59" s="57"/>
      <c r="P59" s="59">
        <f t="shared" ref="P59:P64" si="117">P21/E21-1</f>
        <v>-0.1708376875279477</v>
      </c>
      <c r="Q59" s="59">
        <f t="shared" ref="Q59:X64" si="118">Q21/P21-1</f>
        <v>-1.8583652531359851E-2</v>
      </c>
      <c r="R59" s="57">
        <f t="shared" si="118"/>
        <v>4.0678523125652344E-2</v>
      </c>
      <c r="S59" s="59">
        <f t="shared" si="118"/>
        <v>9.8419189051410561E-2</v>
      </c>
      <c r="T59" s="57">
        <f t="shared" si="118"/>
        <v>4.4006124329643015E-5</v>
      </c>
      <c r="U59" s="57">
        <f t="shared" si="118"/>
        <v>6.1036492340388104E-2</v>
      </c>
      <c r="V59" s="57">
        <f t="shared" si="118"/>
        <v>-1.2060245585867602E-3</v>
      </c>
      <c r="W59" s="57">
        <f t="shared" si="118"/>
        <v>0.25804869518355811</v>
      </c>
      <c r="X59" s="57">
        <f t="shared" si="118"/>
        <v>0.15416149302044668</v>
      </c>
      <c r="Y59" s="57">
        <f t="shared" si="115"/>
        <v>0.22082565312453339</v>
      </c>
      <c r="Z59" s="57">
        <f t="shared" si="115"/>
        <v>0.10340799126270506</v>
      </c>
    </row>
    <row r="60" spans="1:26" x14ac:dyDescent="0.35">
      <c r="A60" s="93" t="s">
        <v>49</v>
      </c>
      <c r="B60" s="59">
        <v>0.51049885550851282</v>
      </c>
      <c r="C60" s="59">
        <f t="shared" si="116"/>
        <v>0.33374737847444136</v>
      </c>
      <c r="D60" s="59">
        <f t="shared" si="116"/>
        <v>-7.2652150871537979E-2</v>
      </c>
      <c r="E60" s="59">
        <f t="shared" si="116"/>
        <v>-5.5050533584943384E-2</v>
      </c>
      <c r="F60" s="59">
        <f t="shared" si="116"/>
        <v>-0.29945047608254483</v>
      </c>
      <c r="G60" s="59">
        <f t="shared" si="116"/>
        <v>-0.19868627357707369</v>
      </c>
      <c r="H60" s="59">
        <f t="shared" si="110"/>
        <v>2.2500382890003667E-2</v>
      </c>
      <c r="I60" s="59">
        <f t="shared" si="111"/>
        <v>5.5142534700129975E-3</v>
      </c>
      <c r="J60" s="59">
        <f t="shared" si="112"/>
        <v>9.3552864355613163E-2</v>
      </c>
      <c r="L60" s="59"/>
      <c r="M60" s="59"/>
      <c r="N60" s="59"/>
      <c r="P60" s="59">
        <f t="shared" si="117"/>
        <v>-0.30977774216437437</v>
      </c>
      <c r="Q60" s="59">
        <f t="shared" si="118"/>
        <v>-3.4421419077950266E-2</v>
      </c>
      <c r="R60" s="59">
        <f t="shared" si="118"/>
        <v>2.5749178945447149E-2</v>
      </c>
      <c r="S60" s="59">
        <f t="shared" si="118"/>
        <v>2.4757441754562404E-2</v>
      </c>
      <c r="T60" s="59">
        <f t="shared" si="118"/>
        <v>-0.19228056966225304</v>
      </c>
      <c r="U60" s="59">
        <f t="shared" si="118"/>
        <v>5.0801520175812076E-2</v>
      </c>
      <c r="V60" s="59">
        <f t="shared" si="118"/>
        <v>2.2500382890003667E-2</v>
      </c>
      <c r="W60" s="59">
        <f t="shared" si="118"/>
        <v>-7.666801487262398E-2</v>
      </c>
      <c r="X60" s="59">
        <f t="shared" si="118"/>
        <v>2.4282215065103641E-2</v>
      </c>
      <c r="Y60" s="59">
        <f t="shared" si="115"/>
        <v>5.5142534700129975E-3</v>
      </c>
      <c r="Z60" s="59">
        <f t="shared" si="115"/>
        <v>9.3552864355613163E-2</v>
      </c>
    </row>
    <row r="61" spans="1:26" x14ac:dyDescent="0.35">
      <c r="A61" s="93" t="s">
        <v>50</v>
      </c>
      <c r="B61" s="59">
        <v>-3.7233591601940841E-2</v>
      </c>
      <c r="C61" s="59">
        <f t="shared" si="116"/>
        <v>-0.37900315978477161</v>
      </c>
      <c r="D61" s="59">
        <f t="shared" si="116"/>
        <v>-0.31674967626725703</v>
      </c>
      <c r="E61" s="59">
        <f t="shared" si="116"/>
        <v>0.47043351361083197</v>
      </c>
      <c r="F61" s="59">
        <f t="shared" si="116"/>
        <v>-3.182884320306778E-2</v>
      </c>
      <c r="G61" s="59">
        <f t="shared" si="116"/>
        <v>-0.31203689282032698</v>
      </c>
      <c r="H61" s="59">
        <f t="shared" si="110"/>
        <v>0.11917980060490785</v>
      </c>
      <c r="I61" s="59">
        <f t="shared" si="111"/>
        <v>5.1271891012768078E-2</v>
      </c>
      <c r="J61" s="59">
        <f t="shared" si="112"/>
        <v>-2.8223115513243524E-2</v>
      </c>
      <c r="L61" s="59"/>
      <c r="M61" s="59"/>
      <c r="N61" s="59"/>
      <c r="P61" s="59">
        <f t="shared" si="117"/>
        <v>0.27020199469501982</v>
      </c>
      <c r="Q61" s="59">
        <f t="shared" si="118"/>
        <v>-0.19661239132117048</v>
      </c>
      <c r="R61" s="59">
        <f t="shared" si="118"/>
        <v>4.0368906504851809E-2</v>
      </c>
      <c r="S61" s="59">
        <f t="shared" si="118"/>
        <v>-8.8058757893975104E-2</v>
      </c>
      <c r="T61" s="59">
        <f t="shared" si="118"/>
        <v>-5.5072471935483813E-2</v>
      </c>
      <c r="U61" s="59">
        <f t="shared" si="118"/>
        <v>-0.19562332546682704</v>
      </c>
      <c r="V61" s="59">
        <f t="shared" si="118"/>
        <v>0.11917980060490785</v>
      </c>
      <c r="W61" s="59">
        <f t="shared" si="118"/>
        <v>-0.19126299293772842</v>
      </c>
      <c r="X61" s="59">
        <f t="shared" si="118"/>
        <v>7.9117692301584386E-2</v>
      </c>
      <c r="Y61" s="59">
        <f t="shared" si="115"/>
        <v>5.1271891012768078E-2</v>
      </c>
      <c r="Z61" s="59">
        <f t="shared" si="115"/>
        <v>-2.8223115513243524E-2</v>
      </c>
    </row>
    <row r="62" spans="1:26" x14ac:dyDescent="0.35">
      <c r="A62" s="95" t="s">
        <v>53</v>
      </c>
      <c r="B62" s="38">
        <v>2.5160054583500719</v>
      </c>
      <c r="C62" s="38">
        <f t="shared" si="116"/>
        <v>1.7185226286777389</v>
      </c>
      <c r="D62" s="38">
        <f t="shared" si="116"/>
        <v>0.48773616796147223</v>
      </c>
      <c r="E62" s="38">
        <f t="shared" si="116"/>
        <v>0.41053086282727347</v>
      </c>
      <c r="F62" s="38">
        <f t="shared" si="116"/>
        <v>0.35204726675781872</v>
      </c>
      <c r="G62" s="38">
        <f t="shared" si="116"/>
        <v>0.62746711034772318</v>
      </c>
      <c r="H62" s="106">
        <f t="shared" si="110"/>
        <v>0.16608759597732448</v>
      </c>
      <c r="I62" s="38">
        <f t="shared" si="111"/>
        <v>0.10150505453124348</v>
      </c>
      <c r="J62" s="38">
        <f t="shared" si="112"/>
        <v>7.2189078666466067E-2</v>
      </c>
      <c r="L62" s="38"/>
      <c r="M62" s="38"/>
      <c r="N62" s="38"/>
      <c r="P62" s="106">
        <f t="shared" si="117"/>
        <v>-7.3553128780709187E-2</v>
      </c>
      <c r="Q62" s="106">
        <f t="shared" si="118"/>
        <v>3.7596539556877584E-2</v>
      </c>
      <c r="R62" s="106">
        <f t="shared" si="118"/>
        <v>0.13889136588206163</v>
      </c>
      <c r="S62" s="38">
        <f t="shared" si="118"/>
        <v>0.23498175158305834</v>
      </c>
      <c r="T62" s="106">
        <f t="shared" si="118"/>
        <v>3.1000107863718762E-2</v>
      </c>
      <c r="U62" s="106">
        <f t="shared" si="118"/>
        <v>8.7189903212001818E-2</v>
      </c>
      <c r="V62" s="38">
        <f t="shared" si="118"/>
        <v>0.16608759597732448</v>
      </c>
      <c r="W62" s="38">
        <f t="shared" si="118"/>
        <v>0.24513638412243743</v>
      </c>
      <c r="X62" s="38">
        <f t="shared" si="118"/>
        <v>4.9285729476837625E-2</v>
      </c>
      <c r="Y62" s="38">
        <f t="shared" si="115"/>
        <v>0.10150505453124348</v>
      </c>
      <c r="Z62" s="38">
        <f t="shared" si="115"/>
        <v>7.2189078666466067E-2</v>
      </c>
    </row>
    <row r="63" spans="1:26" x14ac:dyDescent="0.35">
      <c r="A63" s="92" t="s">
        <v>56</v>
      </c>
      <c r="B63" s="94">
        <v>2.5160054583500719</v>
      </c>
      <c r="C63" s="94">
        <f t="shared" si="116"/>
        <v>1.7138540895782897</v>
      </c>
      <c r="D63" s="94">
        <f t="shared" si="116"/>
        <v>0.48090458334772412</v>
      </c>
      <c r="E63" s="94">
        <f t="shared" si="116"/>
        <v>0.40230549922702408</v>
      </c>
      <c r="F63" s="94">
        <f t="shared" si="116"/>
        <v>0.29911528582832481</v>
      </c>
      <c r="G63" s="94">
        <f t="shared" si="116"/>
        <v>0.58995889440348126</v>
      </c>
      <c r="H63" s="94">
        <f t="shared" si="110"/>
        <v>0.15928491150817981</v>
      </c>
      <c r="I63" s="94">
        <f t="shared" si="111"/>
        <v>0.10257767520260908</v>
      </c>
      <c r="J63" s="94">
        <f t="shared" si="112"/>
        <v>6.9249440676793172E-2</v>
      </c>
      <c r="L63" s="94"/>
      <c r="M63" s="94"/>
      <c r="N63" s="94"/>
      <c r="P63" s="106">
        <f t="shared" si="117"/>
        <v>-7.416683630499199E-2</v>
      </c>
      <c r="Q63" s="94">
        <f t="shared" si="118"/>
        <v>3.0963247628054358E-2</v>
      </c>
      <c r="R63" s="94">
        <f t="shared" si="118"/>
        <v>0.11938003368075178</v>
      </c>
      <c r="S63" s="94">
        <f t="shared" si="118"/>
        <v>0.21588981285051712</v>
      </c>
      <c r="T63" s="94">
        <f t="shared" si="118"/>
        <v>1.9728233627955394E-2</v>
      </c>
      <c r="U63" s="94">
        <f t="shared" si="118"/>
        <v>7.6772076047100679E-2</v>
      </c>
      <c r="V63" s="94">
        <f t="shared" si="118"/>
        <v>0.15928491150817981</v>
      </c>
      <c r="W63" s="94">
        <f t="shared" si="118"/>
        <v>0.24907203358555186</v>
      </c>
      <c r="X63" s="94">
        <f t="shared" si="118"/>
        <v>4.7960782160003212E-2</v>
      </c>
      <c r="Y63" s="94">
        <f t="shared" si="115"/>
        <v>0.10257767520260908</v>
      </c>
      <c r="Z63" s="94">
        <f t="shared" si="115"/>
        <v>6.9249440676793172E-2</v>
      </c>
    </row>
    <row r="64" spans="1:26" x14ac:dyDescent="0.35">
      <c r="A64" s="92" t="s">
        <v>68</v>
      </c>
      <c r="B64" s="96" t="s">
        <v>67</v>
      </c>
      <c r="C64" s="94">
        <f>IFERROR(C26/B26-1,0)</f>
        <v>0</v>
      </c>
      <c r="D64" s="94">
        <f>D26/C26-1</f>
        <v>4.4589835854901754</v>
      </c>
      <c r="E64" s="94">
        <f>E26/D26-1</f>
        <v>1.7076381148056856</v>
      </c>
      <c r="F64" s="94">
        <f>F26/E26-1</f>
        <v>4.6751041301964822</v>
      </c>
      <c r="G64" s="94">
        <f>G26/F26-1</f>
        <v>1.3287174209554053</v>
      </c>
      <c r="H64" s="94">
        <f t="shared" si="110"/>
        <v>0.25626356318162169</v>
      </c>
      <c r="I64" s="94">
        <f t="shared" si="111"/>
        <v>8.8047414888333009E-2</v>
      </c>
      <c r="J64" s="94">
        <f t="shared" si="112"/>
        <v>0.10956379947272721</v>
      </c>
      <c r="L64" s="59"/>
      <c r="M64" s="94"/>
      <c r="N64" s="94"/>
      <c r="P64" s="94">
        <f t="shared" si="117"/>
        <v>-2.3430452878422492E-2</v>
      </c>
      <c r="Q64" s="94">
        <f t="shared" si="118"/>
        <v>0.55120417040495595</v>
      </c>
      <c r="R64" s="94">
        <f t="shared" si="118"/>
        <v>1.1429602299718242</v>
      </c>
      <c r="S64" s="94">
        <f t="shared" si="118"/>
        <v>0.74818577618512916</v>
      </c>
      <c r="T64" s="94">
        <f t="shared" si="118"/>
        <v>0.24173807846488127</v>
      </c>
      <c r="U64" s="94">
        <f t="shared" si="118"/>
        <v>0.24713769615679748</v>
      </c>
      <c r="V64" s="94">
        <f t="shared" si="118"/>
        <v>0.25626356318162169</v>
      </c>
      <c r="W64" s="94">
        <f t="shared" si="118"/>
        <v>0.19699303359451936</v>
      </c>
      <c r="X64" s="94">
        <f t="shared" si="118"/>
        <v>6.6198485088038606E-2</v>
      </c>
      <c r="Y64" s="94">
        <f t="shared" si="115"/>
        <v>8.8047414888333009E-2</v>
      </c>
      <c r="Z64" s="94">
        <f t="shared" si="115"/>
        <v>0.10956379947272721</v>
      </c>
    </row>
    <row r="65" spans="1:26" x14ac:dyDescent="0.35">
      <c r="B65" s="102"/>
      <c r="C65" s="37"/>
      <c r="D65" s="37"/>
      <c r="E65" s="37"/>
      <c r="F65" s="37"/>
      <c r="G65" s="37"/>
      <c r="H65" s="37"/>
      <c r="I65" s="37"/>
      <c r="J65" s="37"/>
      <c r="L65" s="37"/>
      <c r="M65" s="37"/>
      <c r="N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5">
      <c r="A66" s="45" t="s">
        <v>63</v>
      </c>
      <c r="B66" s="94">
        <v>0.41823173402817182</v>
      </c>
      <c r="C66" s="57">
        <f t="shared" ref="C66:G67" si="119">C28/B28-1</f>
        <v>0.34738258268368538</v>
      </c>
      <c r="D66" s="57">
        <f t="shared" si="119"/>
        <v>0.12306804350013967</v>
      </c>
      <c r="E66" s="57">
        <f t="shared" si="119"/>
        <v>0.21410326557607728</v>
      </c>
      <c r="F66" s="57">
        <f t="shared" si="119"/>
        <v>0.19800348438263105</v>
      </c>
      <c r="G66" s="57">
        <f t="shared" si="119"/>
        <v>0.29019526339927904</v>
      </c>
      <c r="H66" s="57">
        <f>V66</f>
        <v>4.7254465924576605E-2</v>
      </c>
      <c r="I66" s="57">
        <f>Y66</f>
        <v>7.3428738693482209E-2</v>
      </c>
      <c r="J66" s="57">
        <f>Z66</f>
        <v>6.2054925422626805E-2</v>
      </c>
      <c r="L66" s="57"/>
      <c r="M66" s="57"/>
      <c r="N66" s="57"/>
      <c r="P66" s="106">
        <f>P28/E28-1</f>
        <v>-7.048085991146924E-3</v>
      </c>
      <c r="Q66" s="57">
        <f t="shared" ref="Q66:X67" si="120">Q28/P28-1</f>
        <v>3.3949772188633931E-2</v>
      </c>
      <c r="R66" s="57">
        <f t="shared" si="120"/>
        <v>5.9776563459194465E-2</v>
      </c>
      <c r="S66" s="57">
        <f t="shared" si="120"/>
        <v>0.1010729944496096</v>
      </c>
      <c r="T66" s="57">
        <f>T28/S28-1</f>
        <v>4.1935621851746596E-2</v>
      </c>
      <c r="U66" s="57">
        <f t="shared" si="120"/>
        <v>5.1425645668654596E-2</v>
      </c>
      <c r="V66" s="57">
        <f t="shared" si="120"/>
        <v>4.7254465924576605E-2</v>
      </c>
      <c r="W66" s="57">
        <f t="shared" si="120"/>
        <v>0.12456294791090916</v>
      </c>
      <c r="X66" s="57">
        <f t="shared" si="120"/>
        <v>5.6381717458581448E-2</v>
      </c>
      <c r="Y66" s="57">
        <f t="shared" si="115"/>
        <v>7.3428738693482209E-2</v>
      </c>
      <c r="Z66" s="57">
        <f t="shared" si="115"/>
        <v>6.2054925422626805E-2</v>
      </c>
    </row>
    <row r="67" spans="1:26" x14ac:dyDescent="0.35">
      <c r="A67" s="54" t="s">
        <v>64</v>
      </c>
      <c r="B67" s="103">
        <v>0.28936537873886858</v>
      </c>
      <c r="C67" s="59">
        <f t="shared" si="119"/>
        <v>5.8737792505311859E-2</v>
      </c>
      <c r="D67" s="59">
        <f t="shared" si="119"/>
        <v>-9.395985426083342E-2</v>
      </c>
      <c r="E67" s="59">
        <f t="shared" si="119"/>
        <v>-5.4070846892156577E-2</v>
      </c>
      <c r="F67" s="59">
        <f t="shared" si="119"/>
        <v>-0.27702603876873466</v>
      </c>
      <c r="G67" s="59">
        <f t="shared" si="119"/>
        <v>-0.11448648475490042</v>
      </c>
      <c r="H67" s="59">
        <f>V67</f>
        <v>5.5269654994549278E-2</v>
      </c>
      <c r="I67" s="59">
        <f>Y67</f>
        <v>3.638990217482907E-2</v>
      </c>
      <c r="J67" s="59">
        <f>Z67</f>
        <v>1.5277762293389729E-2</v>
      </c>
      <c r="L67" s="59"/>
      <c r="M67" s="59"/>
      <c r="N67" s="59"/>
      <c r="P67" s="59">
        <f>P29/E29-1</f>
        <v>-0.25467407709063805</v>
      </c>
      <c r="Q67" s="59">
        <f t="shared" si="120"/>
        <v>-6.9146869457886062E-2</v>
      </c>
      <c r="R67" s="59">
        <f t="shared" si="120"/>
        <v>2.6222533821712357E-2</v>
      </c>
      <c r="S67" s="59">
        <f t="shared" si="120"/>
        <v>1.5438718785336203E-2</v>
      </c>
      <c r="T67" s="59">
        <f>T29/S29-1</f>
        <v>-0.12634503980139333</v>
      </c>
      <c r="U67" s="59">
        <f t="shared" si="120"/>
        <v>-4.1231624292276114E-3</v>
      </c>
      <c r="V67" s="59">
        <f t="shared" si="120"/>
        <v>5.5269654994549278E-2</v>
      </c>
      <c r="W67" s="59">
        <f t="shared" si="120"/>
        <v>-3.5535680113427892E-2</v>
      </c>
      <c r="X67" s="59">
        <f t="shared" si="120"/>
        <v>2.3282308032259502E-2</v>
      </c>
      <c r="Y67" s="59">
        <f t="shared" si="115"/>
        <v>3.638990217482907E-2</v>
      </c>
      <c r="Z67" s="59">
        <f t="shared" si="115"/>
        <v>1.5277762293389729E-2</v>
      </c>
    </row>
  </sheetData>
  <pageMargins left="0.7" right="0.7" top="0.75" bottom="0.75" header="0.3" footer="0.3"/>
  <pageSetup paperSize="9" scale="88" fitToHeight="0" orientation="landscape" r:id="rId1"/>
  <rowBreaks count="1" manualBreakCount="1">
    <brk id="32" max="13" man="1"/>
  </rowBreaks>
  <colBreaks count="1" manualBreakCount="1">
    <brk id="14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zoomScaleNormal="100" zoomScaleSheetLayoutView="100" workbookViewId="0">
      <pane xSplit="1" ySplit="2" topLeftCell="B3" activePane="bottomRight" state="frozen"/>
      <selection activeCell="M6" sqref="M6"/>
      <selection pane="topRight" activeCell="M6" sqref="M6"/>
      <selection pane="bottomLeft" activeCell="M6" sqref="M6"/>
      <selection pane="bottomRight" activeCell="J1" sqref="J1"/>
    </sheetView>
  </sheetViews>
  <sheetFormatPr defaultRowHeight="14.5" x14ac:dyDescent="0.35"/>
  <cols>
    <col min="1" max="1" width="32" bestFit="1" customWidth="1"/>
    <col min="2" max="2" width="9.1796875" customWidth="1"/>
    <col min="9" max="9" width="2.1796875" customWidth="1"/>
  </cols>
  <sheetData>
    <row r="1" spans="1:8" x14ac:dyDescent="0.35">
      <c r="A1" s="63" t="s">
        <v>51</v>
      </c>
      <c r="B1" s="64" t="s">
        <v>2</v>
      </c>
      <c r="C1" s="64" t="s">
        <v>3</v>
      </c>
      <c r="D1" s="64" t="s">
        <v>4</v>
      </c>
      <c r="E1" s="64" t="s">
        <v>5</v>
      </c>
      <c r="F1" s="64" t="s">
        <v>6</v>
      </c>
      <c r="G1" s="64" t="s">
        <v>152</v>
      </c>
      <c r="H1" s="64" t="s">
        <v>216</v>
      </c>
    </row>
    <row r="2" spans="1:8" x14ac:dyDescent="0.35">
      <c r="A2" s="61" t="s">
        <v>55</v>
      </c>
      <c r="B2" s="62"/>
      <c r="C2" s="62"/>
      <c r="D2" s="62"/>
      <c r="E2" s="62"/>
      <c r="F2" s="62"/>
      <c r="G2" s="62"/>
      <c r="H2" s="62"/>
    </row>
    <row r="3" spans="1:8" x14ac:dyDescent="0.35">
      <c r="A3" s="39" t="s">
        <v>69</v>
      </c>
      <c r="B3" s="37">
        <v>1.6199999999999999E-2</v>
      </c>
      <c r="C3" s="37">
        <v>1.7399999999999999E-2</v>
      </c>
      <c r="D3" s="37">
        <v>2.3113582647409005E-2</v>
      </c>
      <c r="E3" s="37">
        <v>2.1396989944963318E-2</v>
      </c>
      <c r="F3" s="37">
        <v>3.1535106342336236E-2</v>
      </c>
      <c r="G3" s="37">
        <v>1.8406645112071466E-2</v>
      </c>
      <c r="H3" s="37">
        <v>1.7140318312118905E-2</v>
      </c>
    </row>
    <row r="4" spans="1:8" x14ac:dyDescent="0.35">
      <c r="A4" s="39" t="s">
        <v>70</v>
      </c>
      <c r="B4" s="37">
        <v>5.7999999999999996E-3</v>
      </c>
      <c r="C4" s="37">
        <v>4.8999999999999998E-3</v>
      </c>
      <c r="D4" s="37">
        <v>9.6581158548102435E-3</v>
      </c>
      <c r="E4" s="37">
        <v>9.7909187537423125E-3</v>
      </c>
      <c r="F4" s="37">
        <v>1.8262615170010557E-2</v>
      </c>
      <c r="G4" s="37">
        <v>1.080411883568003E-2</v>
      </c>
      <c r="H4" s="37">
        <v>8.7050750607990147E-3</v>
      </c>
    </row>
    <row r="6" spans="1:8" x14ac:dyDescent="0.35">
      <c r="A6" s="39" t="s">
        <v>133</v>
      </c>
      <c r="B6" s="30">
        <v>496.26780116783596</v>
      </c>
      <c r="C6" s="30">
        <v>460.31827439621259</v>
      </c>
      <c r="D6" s="30">
        <v>498.33690039750491</v>
      </c>
      <c r="E6" s="30">
        <v>962.25285327166375</v>
      </c>
      <c r="F6" s="30">
        <v>867.25195240676294</v>
      </c>
      <c r="G6" s="30">
        <v>926.60086080326516</v>
      </c>
      <c r="H6" s="30">
        <v>819.67104117762403</v>
      </c>
    </row>
    <row r="7" spans="1:8" x14ac:dyDescent="0.35">
      <c r="A7" s="39" t="s">
        <v>132</v>
      </c>
      <c r="B7" s="40">
        <v>313.78885404821176</v>
      </c>
      <c r="C7" s="40">
        <v>366.95583451132671</v>
      </c>
      <c r="D7" s="40">
        <v>379.90177274469039</v>
      </c>
      <c r="E7" s="40">
        <v>390.1030185700775</v>
      </c>
      <c r="F7" s="40">
        <v>452.14672910006328</v>
      </c>
      <c r="G7" s="40">
        <v>304.87546608969257</v>
      </c>
      <c r="H7" s="40">
        <v>401.72268997554846</v>
      </c>
    </row>
    <row r="8" spans="1:8" x14ac:dyDescent="0.35">
      <c r="A8" s="39" t="s">
        <v>130</v>
      </c>
      <c r="B8" s="38">
        <v>1.6227503844375324</v>
      </c>
      <c r="C8" s="38">
        <v>1.5323337434232682</v>
      </c>
      <c r="D8" s="38">
        <v>1.28</v>
      </c>
      <c r="E8" s="38">
        <v>1.8575999999999999</v>
      </c>
      <c r="F8" s="38">
        <v>1.228152838334678</v>
      </c>
      <c r="G8" s="38">
        <v>1.6725126929284184</v>
      </c>
      <c r="H8" s="38">
        <v>1.5094028647247335</v>
      </c>
    </row>
    <row r="9" spans="1:8" x14ac:dyDescent="0.35">
      <c r="A9" s="39" t="s">
        <v>131</v>
      </c>
      <c r="B9" s="38">
        <v>0.64197530864197527</v>
      </c>
      <c r="C9" s="38">
        <v>0.71839080459770122</v>
      </c>
      <c r="D9" s="38">
        <v>0.57527177275363695</v>
      </c>
      <c r="E9" s="38">
        <v>0.54241606978709556</v>
      </c>
      <c r="F9" s="38">
        <v>0.42087842808929388</v>
      </c>
      <c r="G9" s="38">
        <v>0.41251750325926728</v>
      </c>
      <c r="H9" s="38">
        <v>0.49645037763664135</v>
      </c>
    </row>
    <row r="10" spans="1:8" x14ac:dyDescent="0.35">
      <c r="B10" s="82"/>
      <c r="C10" s="82"/>
      <c r="D10" s="82"/>
      <c r="E10" s="82"/>
      <c r="F10" s="82"/>
      <c r="G10" s="82"/>
      <c r="H10" s="82"/>
    </row>
    <row r="11" spans="1:8" x14ac:dyDescent="0.35">
      <c r="A11" s="61" t="s">
        <v>73</v>
      </c>
      <c r="B11" s="62"/>
      <c r="C11" s="62"/>
      <c r="D11" s="62"/>
      <c r="E11" s="62"/>
      <c r="F11" s="62"/>
      <c r="G11" s="62"/>
      <c r="H11" s="62"/>
    </row>
    <row r="12" spans="1:8" x14ac:dyDescent="0.35">
      <c r="A12" s="34" t="s">
        <v>74</v>
      </c>
      <c r="B12" s="85">
        <v>1.719615669644517E-2</v>
      </c>
      <c r="C12" s="85">
        <v>1.961426984616586E-2</v>
      </c>
      <c r="D12" s="85">
        <v>2.3090096947081928E-2</v>
      </c>
      <c r="E12" s="85">
        <v>2.1396989922722893E-2</v>
      </c>
      <c r="F12" s="85">
        <v>3.153509774475368E-2</v>
      </c>
      <c r="G12" s="85">
        <v>1.8406643588673111E-2</v>
      </c>
      <c r="H12" s="85">
        <v>1.7140318312118905E-2</v>
      </c>
    </row>
    <row r="13" spans="1:8" x14ac:dyDescent="0.35">
      <c r="A13" s="47" t="s">
        <v>47</v>
      </c>
      <c r="B13" s="55">
        <v>7.3935393683507815E-3</v>
      </c>
      <c r="C13" s="55">
        <v>8.0000000000000002E-3</v>
      </c>
      <c r="D13" s="55">
        <v>1.4202052951420253E-2</v>
      </c>
      <c r="E13" s="55">
        <v>1.5045210561985696E-2</v>
      </c>
      <c r="F13" s="55">
        <v>2.6029529849883659E-2</v>
      </c>
      <c r="G13" s="55">
        <v>1.9189712043671765E-2</v>
      </c>
      <c r="H13" s="55">
        <v>1.6012948736944092E-2</v>
      </c>
    </row>
    <row r="14" spans="1:8" x14ac:dyDescent="0.35">
      <c r="A14" s="47" t="s">
        <v>48</v>
      </c>
      <c r="B14" s="55">
        <v>2.6338997927830747E-3</v>
      </c>
      <c r="C14" s="55">
        <v>2.4752997220077173E-3</v>
      </c>
      <c r="D14" s="55">
        <v>2.9805426403265462E-3</v>
      </c>
      <c r="E14" s="55">
        <v>5.8434690887052458E-3</v>
      </c>
      <c r="F14" s="55">
        <v>8.9813460580058391E-3</v>
      </c>
      <c r="G14" s="55">
        <v>8.0052023769902371E-3</v>
      </c>
      <c r="H14" s="55">
        <v>8.0040402603997821E-3</v>
      </c>
    </row>
    <row r="15" spans="1:8" x14ac:dyDescent="0.35">
      <c r="A15" s="47" t="s">
        <v>144</v>
      </c>
      <c r="B15" s="55">
        <v>8.7132457192515434E-3</v>
      </c>
      <c r="C15" s="55">
        <v>1.182355860570726E-2</v>
      </c>
      <c r="D15" s="55">
        <v>2.5348418888426472E-2</v>
      </c>
      <c r="E15" s="55">
        <v>3.4000000000000002E-2</v>
      </c>
      <c r="F15" s="55">
        <v>4.5071037336418943E-2</v>
      </c>
      <c r="G15" s="55">
        <v>2.9000000000000001E-2</v>
      </c>
      <c r="H15" s="55">
        <v>2.668510276995378E-2</v>
      </c>
    </row>
    <row r="16" spans="1:8" x14ac:dyDescent="0.35">
      <c r="A16" s="92" t="s">
        <v>145</v>
      </c>
      <c r="B16" s="55">
        <v>2.6743982335150299E-2</v>
      </c>
      <c r="C16" s="55">
        <v>5.783195011142233E-2</v>
      </c>
      <c r="D16" s="55">
        <v>7.8931410101553301E-2</v>
      </c>
      <c r="E16" s="55">
        <v>0.13273284107512756</v>
      </c>
      <c r="F16" s="55">
        <v>9.6471367606765585E-2</v>
      </c>
      <c r="G16" s="55">
        <v>3.6299999999999999E-2</v>
      </c>
      <c r="H16" s="55">
        <v>2.8267628299268523E-2</v>
      </c>
    </row>
    <row r="17" spans="1:8" x14ac:dyDescent="0.35">
      <c r="A17" s="47" t="s">
        <v>147</v>
      </c>
      <c r="B17" s="55">
        <v>8.0000000000000002E-3</v>
      </c>
      <c r="C17" s="55">
        <v>5.0000000000000001E-3</v>
      </c>
      <c r="D17" s="55">
        <v>1.4999999999999999E-2</v>
      </c>
      <c r="E17" s="55">
        <v>1.8165166045706831E-2</v>
      </c>
      <c r="F17" s="55">
        <v>3.8602141929404608E-2</v>
      </c>
      <c r="G17" s="55">
        <v>2.1227836469383192E-2</v>
      </c>
      <c r="H17" s="55">
        <v>2.073855283335603E-2</v>
      </c>
    </row>
    <row r="18" spans="1:8" x14ac:dyDescent="0.35">
      <c r="A18" s="47" t="s">
        <v>149</v>
      </c>
      <c r="B18" s="55">
        <v>2.4E-2</v>
      </c>
      <c r="C18" s="55">
        <v>4.3999999999999997E-2</v>
      </c>
      <c r="D18" s="55">
        <v>3.7510753128244159E-2</v>
      </c>
      <c r="E18" s="55">
        <v>1.0999999999999999E-2</v>
      </c>
      <c r="F18" s="55">
        <v>4.2463819999658398E-2</v>
      </c>
      <c r="G18" s="55">
        <v>3.8747317308883947E-3</v>
      </c>
      <c r="H18" s="55">
        <v>3.5874961045391455E-3</v>
      </c>
    </row>
    <row r="19" spans="1:8" x14ac:dyDescent="0.35">
      <c r="A19" s="47" t="s">
        <v>50</v>
      </c>
      <c r="B19" s="55">
        <v>4.2289716957001837E-6</v>
      </c>
      <c r="C19" s="55">
        <v>1.5181292958379871E-2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</row>
  </sheetData>
  <pageMargins left="0.7" right="0.7" top="0.75" bottom="0.75" header="0.3" footer="0.3"/>
  <pageSetup paperSize="9" scale="80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9"/>
  <sheetViews>
    <sheetView showGridLines="0" zoomScaleNormal="100" zoomScaleSheetLayoutView="100" workbookViewId="0">
      <pane xSplit="2" ySplit="3" topLeftCell="C4" activePane="bottomRight" state="frozen"/>
      <selection activeCell="M6" sqref="M6"/>
      <selection pane="topRight" activeCell="M6" sqref="M6"/>
      <selection pane="bottomLeft" activeCell="M6" sqref="M6"/>
      <selection pane="bottomRight" activeCell="K1" sqref="K1"/>
    </sheetView>
  </sheetViews>
  <sheetFormatPr defaultRowHeight="14.5" x14ac:dyDescent="0.35"/>
  <cols>
    <col min="1" max="1" width="5.26953125" customWidth="1"/>
    <col min="2" max="2" width="28.7265625" bestFit="1" customWidth="1"/>
    <col min="10" max="10" width="2.1796875" customWidth="1"/>
  </cols>
  <sheetData>
    <row r="1" spans="1:10" ht="15.5" x14ac:dyDescent="0.35">
      <c r="A1" s="89" t="s">
        <v>154</v>
      </c>
    </row>
    <row r="2" spans="1:10" x14ac:dyDescent="0.35">
      <c r="A2" s="26" t="s">
        <v>38</v>
      </c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  <c r="I2" s="18" t="s">
        <v>0</v>
      </c>
    </row>
    <row r="3" spans="1:10" x14ac:dyDescent="0.35">
      <c r="A3" s="197" t="s">
        <v>1</v>
      </c>
      <c r="B3" s="197"/>
      <c r="C3" s="84" t="s">
        <v>2</v>
      </c>
      <c r="D3" s="84" t="s">
        <v>3</v>
      </c>
      <c r="E3" s="84" t="s">
        <v>4</v>
      </c>
      <c r="F3" s="17" t="s">
        <v>5</v>
      </c>
      <c r="G3" s="17" t="s">
        <v>6</v>
      </c>
      <c r="H3" s="17" t="s">
        <v>152</v>
      </c>
      <c r="I3" s="17" t="s">
        <v>216</v>
      </c>
    </row>
    <row r="4" spans="1:10" x14ac:dyDescent="0.35">
      <c r="A4" s="14">
        <v>1</v>
      </c>
      <c r="B4" s="15" t="s">
        <v>7</v>
      </c>
      <c r="C4" s="15"/>
      <c r="D4" s="15"/>
      <c r="E4" s="15"/>
      <c r="F4" s="16"/>
      <c r="G4" s="15"/>
      <c r="H4" s="15"/>
      <c r="I4" s="15"/>
    </row>
    <row r="5" spans="1:10" x14ac:dyDescent="0.35">
      <c r="A5" s="2" t="s">
        <v>8</v>
      </c>
      <c r="B5" s="3" t="s">
        <v>9</v>
      </c>
      <c r="C5" s="4">
        <v>1490.484498478</v>
      </c>
      <c r="D5" s="4">
        <v>2521.634</v>
      </c>
      <c r="E5" s="4">
        <v>3215.9186593940003</v>
      </c>
      <c r="F5" s="4">
        <v>4784.0568536436385</v>
      </c>
      <c r="G5" s="4">
        <v>8156.9327938919951</v>
      </c>
      <c r="H5" s="4">
        <v>5839.0100666999897</v>
      </c>
      <c r="I5" s="4">
        <v>4223.0996266450029</v>
      </c>
    </row>
    <row r="6" spans="1:10" x14ac:dyDescent="0.35">
      <c r="A6" s="2" t="s">
        <v>10</v>
      </c>
      <c r="B6" s="3" t="s">
        <v>11</v>
      </c>
      <c r="C6" s="4">
        <v>39.672040570542642</v>
      </c>
      <c r="D6" s="4">
        <v>2054.1779999999999</v>
      </c>
      <c r="E6" s="4">
        <v>29.83143329583568</v>
      </c>
      <c r="F6" s="4">
        <v>192.78515671399978</v>
      </c>
      <c r="G6" s="4">
        <v>198.9946290919998</v>
      </c>
      <c r="H6" s="4">
        <v>273.39383068700113</v>
      </c>
      <c r="I6" s="4">
        <v>653.53312892240001</v>
      </c>
      <c r="J6" s="80"/>
    </row>
    <row r="7" spans="1:10" x14ac:dyDescent="0.35">
      <c r="A7" s="2" t="s">
        <v>12</v>
      </c>
      <c r="B7" s="3" t="s">
        <v>13</v>
      </c>
      <c r="C7" s="4">
        <v>28715.64277125027</v>
      </c>
      <c r="D7" s="4">
        <v>27377.465000000004</v>
      </c>
      <c r="E7" s="4">
        <v>28534.650993590589</v>
      </c>
      <c r="F7" s="4">
        <v>33533.160229813846</v>
      </c>
      <c r="G7" s="4">
        <v>33692.894718240146</v>
      </c>
      <c r="H7" s="4">
        <v>40001.112040087923</v>
      </c>
      <c r="I7" s="4">
        <v>47724.124730899552</v>
      </c>
    </row>
    <row r="8" spans="1:10" x14ac:dyDescent="0.35">
      <c r="A8" s="2" t="s">
        <v>14</v>
      </c>
      <c r="B8" s="3" t="s">
        <v>15</v>
      </c>
      <c r="C8" s="4">
        <v>877.71942357102944</v>
      </c>
      <c r="D8" s="4">
        <v>212.39299999999997</v>
      </c>
      <c r="E8" s="4">
        <v>770.38453356399998</v>
      </c>
      <c r="F8" s="4">
        <v>31.571086433000762</v>
      </c>
      <c r="G8" s="4">
        <v>1192.1605259450116</v>
      </c>
      <c r="H8" s="4">
        <v>3510.9999450871896</v>
      </c>
      <c r="I8" s="4">
        <v>3384.7313942220735</v>
      </c>
    </row>
    <row r="9" spans="1:10" x14ac:dyDescent="0.35">
      <c r="A9" s="2" t="s">
        <v>16</v>
      </c>
      <c r="B9" s="3" t="s">
        <v>17</v>
      </c>
      <c r="C9" s="4">
        <v>184.12548931440944</v>
      </c>
      <c r="D9" s="4">
        <v>209.80299999999997</v>
      </c>
      <c r="E9" s="4">
        <v>600.79873131444481</v>
      </c>
      <c r="F9" s="4">
        <v>540.75794580656043</v>
      </c>
      <c r="G9" s="4">
        <v>998.30515310557212</v>
      </c>
      <c r="H9" s="4">
        <v>1839.1344825088649</v>
      </c>
      <c r="I9" s="4">
        <v>1612.3343898542046</v>
      </c>
      <c r="J9" s="80"/>
    </row>
    <row r="10" spans="1:10" x14ac:dyDescent="0.35">
      <c r="A10" s="23"/>
      <c r="B10" s="23" t="s">
        <v>18</v>
      </c>
      <c r="C10" s="24">
        <v>31307.644223184252</v>
      </c>
      <c r="D10" s="24">
        <v>32375.472999999998</v>
      </c>
      <c r="E10" s="24">
        <v>33151.584351158868</v>
      </c>
      <c r="F10" s="24">
        <v>39082.331272411044</v>
      </c>
      <c r="G10" s="24">
        <v>44239.287820274731</v>
      </c>
      <c r="H10" s="24">
        <v>51464.150365070971</v>
      </c>
      <c r="I10" s="24">
        <v>57597.823270543238</v>
      </c>
    </row>
    <row r="11" spans="1:10" x14ac:dyDescent="0.35">
      <c r="A11" s="6"/>
      <c r="B11" s="7"/>
      <c r="C11" s="8"/>
      <c r="D11" s="8"/>
      <c r="E11" s="8"/>
      <c r="F11" s="8"/>
      <c r="G11" s="8"/>
      <c r="H11" s="8"/>
      <c r="I11" s="8"/>
    </row>
    <row r="12" spans="1:10" x14ac:dyDescent="0.35">
      <c r="A12" s="11">
        <v>2</v>
      </c>
      <c r="B12" s="21" t="s">
        <v>19</v>
      </c>
      <c r="C12" s="22"/>
      <c r="D12" s="22"/>
      <c r="E12" s="22"/>
      <c r="F12" s="22"/>
      <c r="G12" s="22"/>
      <c r="H12" s="22"/>
      <c r="I12" s="22"/>
    </row>
    <row r="13" spans="1:10" x14ac:dyDescent="0.35">
      <c r="A13" s="2" t="s">
        <v>8</v>
      </c>
      <c r="B13" s="3" t="s">
        <v>20</v>
      </c>
      <c r="C13" s="9">
        <v>495.81929002775172</v>
      </c>
      <c r="D13" s="9">
        <v>458.572</v>
      </c>
      <c r="E13" s="9">
        <v>454.54450307607908</v>
      </c>
      <c r="F13" s="9">
        <v>573.98019920076888</v>
      </c>
      <c r="G13" s="9">
        <v>519.98330577066099</v>
      </c>
      <c r="H13" s="9">
        <v>361</v>
      </c>
      <c r="I13" s="9">
        <v>307.44579149746068</v>
      </c>
    </row>
    <row r="14" spans="1:10" x14ac:dyDescent="0.35">
      <c r="A14" s="2" t="s">
        <v>10</v>
      </c>
      <c r="B14" s="3" t="s">
        <v>21</v>
      </c>
      <c r="C14" s="4">
        <v>332.60524318165807</v>
      </c>
      <c r="D14" s="4">
        <v>375.39199999999994</v>
      </c>
      <c r="E14" s="4">
        <v>609.28517745650299</v>
      </c>
      <c r="F14" s="4">
        <v>681.65554349043975</v>
      </c>
      <c r="G14" s="4">
        <v>781.00204198598112</v>
      </c>
      <c r="H14" s="4">
        <v>889.55954440431219</v>
      </c>
      <c r="I14" s="4">
        <v>860.56575694891785</v>
      </c>
    </row>
    <row r="15" spans="1:10" x14ac:dyDescent="0.35">
      <c r="A15" s="2" t="s">
        <v>12</v>
      </c>
      <c r="B15" s="3" t="s">
        <v>22</v>
      </c>
      <c r="C15" s="9">
        <v>14.983946042928988</v>
      </c>
      <c r="D15" s="9">
        <v>29.413999999999998</v>
      </c>
      <c r="E15" s="9">
        <v>157.99945445300003</v>
      </c>
      <c r="F15" s="9">
        <v>328.94782104055179</v>
      </c>
      <c r="G15" s="9">
        <v>370.14458860672374</v>
      </c>
      <c r="H15" s="9">
        <v>285.85062099921726</v>
      </c>
      <c r="I15" s="9">
        <v>251.84826034862922</v>
      </c>
    </row>
    <row r="16" spans="1:10" x14ac:dyDescent="0.35">
      <c r="A16" s="23"/>
      <c r="B16" s="23" t="s">
        <v>23</v>
      </c>
      <c r="C16" s="24">
        <v>843.40847925233879</v>
      </c>
      <c r="D16" s="24">
        <v>863.37800000000004</v>
      </c>
      <c r="E16" s="24">
        <v>1221.8291349855822</v>
      </c>
      <c r="F16" s="24">
        <v>1584.5835637317605</v>
      </c>
      <c r="G16" s="24">
        <v>1671.1299363633659</v>
      </c>
      <c r="H16" s="24">
        <v>1537</v>
      </c>
      <c r="I16" s="24">
        <v>1419.8598087950079</v>
      </c>
    </row>
    <row r="17" spans="1:10" x14ac:dyDescent="0.35">
      <c r="A17" s="6"/>
      <c r="B17" s="7"/>
      <c r="C17" s="8"/>
      <c r="D17" s="8"/>
      <c r="E17" s="8"/>
      <c r="F17" s="8"/>
      <c r="G17" s="8"/>
      <c r="H17" s="8"/>
      <c r="I17" s="8"/>
    </row>
    <row r="18" spans="1:10" x14ac:dyDescent="0.35">
      <c r="A18" s="198" t="s">
        <v>24</v>
      </c>
      <c r="B18" s="198"/>
      <c r="C18" s="20">
        <v>32151.052702436591</v>
      </c>
      <c r="D18" s="20">
        <v>33238.851000000002</v>
      </c>
      <c r="E18" s="20">
        <v>34373.413486144447</v>
      </c>
      <c r="F18" s="20">
        <v>40666.914836142802</v>
      </c>
      <c r="G18" s="20">
        <v>45910.174673349087</v>
      </c>
      <c r="H18" s="20">
        <v>53001</v>
      </c>
      <c r="I18" s="20">
        <v>59017.683079338247</v>
      </c>
      <c r="J18" s="81"/>
    </row>
    <row r="19" spans="1:10" x14ac:dyDescent="0.35">
      <c r="C19" s="80"/>
      <c r="D19" s="80"/>
    </row>
    <row r="20" spans="1:10" x14ac:dyDescent="0.35">
      <c r="A20" s="197" t="s">
        <v>25</v>
      </c>
      <c r="B20" s="197"/>
      <c r="C20" s="17" t="s">
        <v>2</v>
      </c>
      <c r="D20" s="17" t="s">
        <v>3</v>
      </c>
      <c r="E20" s="17" t="s">
        <v>4</v>
      </c>
      <c r="F20" s="17" t="s">
        <v>5</v>
      </c>
      <c r="G20" s="17" t="s">
        <v>6</v>
      </c>
      <c r="H20" s="17" t="s">
        <v>152</v>
      </c>
      <c r="I20" s="17" t="s">
        <v>216</v>
      </c>
    </row>
    <row r="21" spans="1:10" x14ac:dyDescent="0.35">
      <c r="A21" s="14">
        <v>1</v>
      </c>
      <c r="B21" s="15" t="s">
        <v>26</v>
      </c>
      <c r="C21" s="16"/>
      <c r="D21" s="16"/>
      <c r="E21" s="16"/>
      <c r="F21" s="16"/>
      <c r="G21" s="16"/>
      <c r="H21" s="16"/>
      <c r="I21" s="16"/>
    </row>
    <row r="22" spans="1:10" x14ac:dyDescent="0.35">
      <c r="A22" s="2" t="s">
        <v>8</v>
      </c>
      <c r="B22" s="3" t="s">
        <v>27</v>
      </c>
      <c r="C22" s="4">
        <v>85.639400449999997</v>
      </c>
      <c r="D22" s="4">
        <v>108.723</v>
      </c>
      <c r="E22" s="4">
        <v>77.959542511835593</v>
      </c>
      <c r="F22" s="4">
        <v>109.38846210499997</v>
      </c>
      <c r="G22" s="4">
        <v>152.3327560630002</v>
      </c>
      <c r="H22" s="4">
        <v>197.30057641899992</v>
      </c>
      <c r="I22" s="4">
        <v>224.19371873399996</v>
      </c>
    </row>
    <row r="23" spans="1:10" x14ac:dyDescent="0.35">
      <c r="A23" s="2" t="s">
        <v>10</v>
      </c>
      <c r="B23" s="3" t="s">
        <v>28</v>
      </c>
      <c r="C23" s="4"/>
      <c r="D23" s="4"/>
      <c r="E23" s="4"/>
      <c r="F23" s="4"/>
      <c r="G23" s="4"/>
      <c r="H23" s="4"/>
      <c r="I23" s="4"/>
    </row>
    <row r="24" spans="1:10" x14ac:dyDescent="0.35">
      <c r="A24" s="2"/>
      <c r="B24" s="10" t="s">
        <v>29</v>
      </c>
      <c r="C24" s="4">
        <v>15662.353735451046</v>
      </c>
      <c r="D24" s="4">
        <v>12135.727999999999</v>
      </c>
      <c r="E24" s="4">
        <v>10873.107767474055</v>
      </c>
      <c r="F24" s="4">
        <v>10632.278205547751</v>
      </c>
      <c r="G24" s="4">
        <v>10406.12389182456</v>
      </c>
      <c r="H24" s="4">
        <v>11127.720879044129</v>
      </c>
      <c r="I24" s="4">
        <v>10651.463125119295</v>
      </c>
    </row>
    <row r="25" spans="1:10" x14ac:dyDescent="0.35">
      <c r="A25" s="2"/>
      <c r="B25" s="10" t="s">
        <v>30</v>
      </c>
      <c r="C25" s="4">
        <v>11138.648937825661</v>
      </c>
      <c r="D25" s="4">
        <v>14381.325000000001</v>
      </c>
      <c r="E25" s="4">
        <v>16844.550609474642</v>
      </c>
      <c r="F25" s="4">
        <v>21632.236344298952</v>
      </c>
      <c r="G25" s="4">
        <v>25319.368008280362</v>
      </c>
      <c r="H25" s="4">
        <v>28476.271232240513</v>
      </c>
      <c r="I25" s="4">
        <v>26763.690466409807</v>
      </c>
    </row>
    <row r="26" spans="1:10" x14ac:dyDescent="0.35">
      <c r="A26" s="2" t="s">
        <v>12</v>
      </c>
      <c r="B26" s="3" t="s">
        <v>31</v>
      </c>
      <c r="C26" s="4">
        <v>1285.2708250592029</v>
      </c>
      <c r="D26" s="4">
        <v>2028.0660000000003</v>
      </c>
      <c r="E26" s="4">
        <v>1635.0854044018176</v>
      </c>
      <c r="F26" s="4">
        <v>2566.5791402174309</v>
      </c>
      <c r="G26" s="4">
        <v>3345.3624069076227</v>
      </c>
      <c r="H26" s="4">
        <v>2486.0355165927281</v>
      </c>
      <c r="I26" s="4">
        <v>5558.0004691409995</v>
      </c>
      <c r="J26" s="80"/>
    </row>
    <row r="27" spans="1:10" x14ac:dyDescent="0.35">
      <c r="A27" s="23"/>
      <c r="B27" s="23" t="s">
        <v>32</v>
      </c>
      <c r="C27" s="25">
        <v>28171.912898785911</v>
      </c>
      <c r="D27" s="25">
        <v>28653.841999999997</v>
      </c>
      <c r="E27" s="25">
        <v>29430.703323862348</v>
      </c>
      <c r="F27" s="25">
        <v>34940.482152169134</v>
      </c>
      <c r="G27" s="25">
        <v>39223.187063075551</v>
      </c>
      <c r="H27" s="25">
        <v>42287.328204296362</v>
      </c>
      <c r="I27" s="25">
        <v>46930.774289210458</v>
      </c>
    </row>
    <row r="28" spans="1:10" x14ac:dyDescent="0.35">
      <c r="A28" s="6"/>
      <c r="B28" s="7"/>
      <c r="C28" s="8"/>
      <c r="D28" s="8"/>
      <c r="E28" s="8"/>
      <c r="F28" s="8"/>
      <c r="G28" s="8"/>
      <c r="H28" s="8"/>
      <c r="I28" s="8"/>
    </row>
    <row r="29" spans="1:10" x14ac:dyDescent="0.35">
      <c r="A29" s="11">
        <v>2</v>
      </c>
      <c r="B29" s="12" t="s">
        <v>33</v>
      </c>
      <c r="C29" s="19">
        <v>248.08526178862351</v>
      </c>
      <c r="D29" s="19">
        <v>226.304</v>
      </c>
      <c r="E29" s="19">
        <v>177.09678808468664</v>
      </c>
      <c r="F29" s="19">
        <v>333.00874810666056</v>
      </c>
      <c r="G29" s="19">
        <v>217.26565545591231</v>
      </c>
      <c r="H29" s="19">
        <v>511.73593228680841</v>
      </c>
      <c r="I29" s="19">
        <v>300.14544594217847</v>
      </c>
    </row>
    <row r="30" spans="1:10" x14ac:dyDescent="0.35">
      <c r="A30" s="6"/>
      <c r="B30" s="7"/>
      <c r="C30" s="8"/>
      <c r="D30" s="8"/>
      <c r="E30" s="8"/>
      <c r="F30" s="8"/>
      <c r="G30" s="8"/>
      <c r="H30" s="8"/>
      <c r="I30" s="8"/>
    </row>
    <row r="31" spans="1:10" x14ac:dyDescent="0.35">
      <c r="A31" s="11">
        <v>3</v>
      </c>
      <c r="B31" s="12" t="s">
        <v>34</v>
      </c>
      <c r="C31" s="13"/>
      <c r="D31" s="13"/>
      <c r="E31" s="13"/>
      <c r="F31" s="13"/>
      <c r="G31" s="13"/>
      <c r="H31" s="13"/>
      <c r="I31" s="13"/>
    </row>
    <row r="32" spans="1:10" x14ac:dyDescent="0.35">
      <c r="A32" s="2" t="s">
        <v>8</v>
      </c>
      <c r="B32" s="3" t="s">
        <v>35</v>
      </c>
      <c r="C32" s="4">
        <v>75.526716399999998</v>
      </c>
      <c r="D32" s="4">
        <v>75.571529600000005</v>
      </c>
      <c r="E32" s="4">
        <v>75.668184299999993</v>
      </c>
      <c r="F32" s="4">
        <v>75.768135169999979</v>
      </c>
      <c r="G32" s="4">
        <v>75.919742169999978</v>
      </c>
      <c r="H32" s="4">
        <v>76.086077769999974</v>
      </c>
      <c r="I32" s="4">
        <v>76.26426295999994</v>
      </c>
    </row>
    <row r="33" spans="1:9" x14ac:dyDescent="0.35">
      <c r="A33" s="2" t="s">
        <v>36</v>
      </c>
      <c r="B33" s="3" t="s">
        <v>162</v>
      </c>
      <c r="C33" s="5">
        <v>3655.5278250388283</v>
      </c>
      <c r="D33" s="5">
        <v>4283.1325968804722</v>
      </c>
      <c r="E33" s="5">
        <v>4689.9451900464182</v>
      </c>
      <c r="F33" s="5">
        <v>5317.6558007086114</v>
      </c>
      <c r="G33" s="5">
        <v>6393.802212915356</v>
      </c>
      <c r="H33" s="5">
        <v>10126.060476818086</v>
      </c>
      <c r="I33" s="5">
        <f>I34+I35</f>
        <v>11710.499082654924</v>
      </c>
    </row>
    <row r="34" spans="1:9" x14ac:dyDescent="0.35">
      <c r="A34" s="2"/>
      <c r="B34" s="10" t="s">
        <v>163</v>
      </c>
      <c r="C34" s="5"/>
      <c r="D34" s="5"/>
      <c r="E34" s="5"/>
      <c r="F34" s="5"/>
      <c r="G34" s="5"/>
      <c r="H34" s="5"/>
      <c r="I34" s="5">
        <v>10347.457979432038</v>
      </c>
    </row>
    <row r="35" spans="1:9" x14ac:dyDescent="0.35">
      <c r="A35" s="2"/>
      <c r="B35" s="10" t="s">
        <v>164</v>
      </c>
      <c r="C35" s="5"/>
      <c r="D35" s="5"/>
      <c r="E35" s="5"/>
      <c r="F35" s="5"/>
      <c r="G35" s="5"/>
      <c r="H35" s="5"/>
      <c r="I35" s="5">
        <v>1363.0411032228865</v>
      </c>
    </row>
    <row r="36" spans="1:9" x14ac:dyDescent="0.35">
      <c r="A36" s="23"/>
      <c r="B36" s="23" t="s">
        <v>34</v>
      </c>
      <c r="C36" s="24">
        <v>3731.0545414388284</v>
      </c>
      <c r="D36" s="24">
        <v>4358.704126480472</v>
      </c>
      <c r="E36" s="24">
        <v>4765.6133743464179</v>
      </c>
      <c r="F36" s="24">
        <v>5393.4239358786117</v>
      </c>
      <c r="G36" s="24">
        <v>6469.7219550853561</v>
      </c>
      <c r="H36" s="24">
        <v>10202.146554588086</v>
      </c>
      <c r="I36" s="24">
        <f>I32+I33</f>
        <v>11786.763345614923</v>
      </c>
    </row>
    <row r="37" spans="1:9" x14ac:dyDescent="0.35">
      <c r="A37" s="6"/>
      <c r="B37" s="7"/>
      <c r="C37" s="8"/>
      <c r="D37" s="8"/>
      <c r="E37" s="8"/>
      <c r="F37" s="8"/>
      <c r="G37" s="8"/>
      <c r="H37" s="8"/>
      <c r="I37" s="8"/>
    </row>
    <row r="38" spans="1:9" x14ac:dyDescent="0.35">
      <c r="A38" s="199" t="s">
        <v>37</v>
      </c>
      <c r="B38" s="200"/>
      <c r="C38" s="20">
        <v>32151.052702013363</v>
      </c>
      <c r="D38" s="20">
        <v>33238.851000000002</v>
      </c>
      <c r="E38" s="20">
        <v>34373.413486293452</v>
      </c>
      <c r="F38" s="20">
        <v>40666.914836154407</v>
      </c>
      <c r="G38" s="20">
        <v>45910.174673616821</v>
      </c>
      <c r="H38" s="20">
        <v>53001.210691171262</v>
      </c>
      <c r="I38" s="20">
        <v>59017.683080767565</v>
      </c>
    </row>
    <row r="39" spans="1:9" x14ac:dyDescent="0.35">
      <c r="I39" s="80"/>
    </row>
  </sheetData>
  <mergeCells count="4">
    <mergeCell ref="A3:B3"/>
    <mergeCell ref="A18:B18"/>
    <mergeCell ref="A20:B20"/>
    <mergeCell ref="A38:B38"/>
  </mergeCells>
  <pageMargins left="0.7" right="0.7" top="0.75" bottom="0.75" header="0.3" footer="0.3"/>
  <pageSetup paperSize="9" scale="88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9"/>
  <sheetViews>
    <sheetView showGridLines="0" zoomScaleNormal="100" zoomScaleSheetLayoutView="100" workbookViewId="0">
      <pane xSplit="1" ySplit="2" topLeftCell="B11" activePane="bottomRight" state="frozen"/>
      <selection activeCell="C6" sqref="C6"/>
      <selection pane="topRight" activeCell="C6" sqref="C6"/>
      <selection pane="bottomLeft" activeCell="C6" sqref="C6"/>
      <selection pane="bottomRight" activeCell="J1" sqref="J1"/>
    </sheetView>
  </sheetViews>
  <sheetFormatPr defaultRowHeight="14.5" x14ac:dyDescent="0.35"/>
  <cols>
    <col min="1" max="1" width="29.453125" bestFit="1" customWidth="1"/>
    <col min="9" max="9" width="1.81640625" customWidth="1"/>
  </cols>
  <sheetData>
    <row r="1" spans="1:8" ht="15.5" x14ac:dyDescent="0.35">
      <c r="A1" s="89" t="s">
        <v>153</v>
      </c>
    </row>
    <row r="2" spans="1:8" x14ac:dyDescent="0.35">
      <c r="A2" s="71" t="s">
        <v>75</v>
      </c>
      <c r="B2" s="64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64" t="s">
        <v>152</v>
      </c>
      <c r="H2" s="64" t="s">
        <v>216</v>
      </c>
    </row>
    <row r="3" spans="1:8" x14ac:dyDescent="0.35">
      <c r="A3" s="61" t="s">
        <v>127</v>
      </c>
      <c r="B3" s="62"/>
      <c r="C3" s="62"/>
      <c r="D3" s="62"/>
      <c r="E3" s="62"/>
      <c r="F3" s="62"/>
      <c r="G3" s="62"/>
      <c r="H3" s="62"/>
    </row>
    <row r="4" spans="1:8" x14ac:dyDescent="0.35">
      <c r="A4" s="51" t="s">
        <v>76</v>
      </c>
      <c r="B4" s="66">
        <v>0.14968786339067192</v>
      </c>
      <c r="C4" s="66">
        <v>0.13130575581692092</v>
      </c>
      <c r="D4" s="66">
        <v>0.1313</v>
      </c>
      <c r="E4" s="66">
        <v>0.17510000000000001</v>
      </c>
      <c r="F4" s="66">
        <v>0.16018861692651998</v>
      </c>
      <c r="G4" s="66">
        <v>0.1285</v>
      </c>
      <c r="H4" s="66">
        <v>0.12539124868703685</v>
      </c>
    </row>
    <row r="5" spans="1:8" x14ac:dyDescent="0.35">
      <c r="A5" s="51" t="s">
        <v>77</v>
      </c>
      <c r="B5" s="66">
        <v>1.3496565752028993E-2</v>
      </c>
      <c r="C5" s="66">
        <v>5.1262422490456754E-2</v>
      </c>
      <c r="D5" s="66">
        <v>4.4199999999999996E-2</v>
      </c>
      <c r="E5" s="66">
        <v>7.891964288553939E-2</v>
      </c>
      <c r="F5" s="66">
        <v>7.8347411153292093E-2</v>
      </c>
      <c r="G5" s="66">
        <v>7.5300000000000006E-2</v>
      </c>
      <c r="H5" s="66">
        <v>7.0947629954052654E-2</v>
      </c>
    </row>
    <row r="6" spans="1:8" s="73" customFormat="1" x14ac:dyDescent="0.35">
      <c r="A6" s="69" t="s">
        <v>129</v>
      </c>
      <c r="B6" s="74">
        <v>0.1631844291427009</v>
      </c>
      <c r="C6" s="74">
        <v>0.18256817830737768</v>
      </c>
      <c r="D6" s="74">
        <v>0.17550000000000002</v>
      </c>
      <c r="E6" s="74">
        <v>0.25401964288553941</v>
      </c>
      <c r="F6" s="74">
        <v>0.23853602807981206</v>
      </c>
      <c r="G6" s="74">
        <v>0.20380000000000001</v>
      </c>
      <c r="H6" s="74">
        <v>0.19633887864108951</v>
      </c>
    </row>
    <row r="7" spans="1:8" x14ac:dyDescent="0.35">
      <c r="A7" s="51" t="s">
        <v>78</v>
      </c>
      <c r="B7" s="52">
        <v>2642.2871195586799</v>
      </c>
      <c r="C7" s="52">
        <v>2205.90707440182</v>
      </c>
      <c r="D7" s="52">
        <v>1923.9941155288257</v>
      </c>
      <c r="E7" s="52">
        <v>2647.6476987609649</v>
      </c>
      <c r="F7" s="52">
        <v>2433.7713500040591</v>
      </c>
      <c r="G7" s="52">
        <v>2442.31</v>
      </c>
      <c r="H7" s="52">
        <v>2837.4057256330316</v>
      </c>
    </row>
    <row r="8" spans="1:8" x14ac:dyDescent="0.35">
      <c r="A8" s="51" t="s">
        <v>79</v>
      </c>
      <c r="B8" s="52">
        <v>238.24110410199998</v>
      </c>
      <c r="C8" s="52">
        <v>861.19713274672006</v>
      </c>
      <c r="D8" s="52">
        <v>647.3534373850589</v>
      </c>
      <c r="E8" s="52">
        <v>1193.1767216710405</v>
      </c>
      <c r="F8" s="52">
        <v>1190.3447839826053</v>
      </c>
      <c r="G8" s="52">
        <v>1432.39</v>
      </c>
      <c r="H8" s="52">
        <v>1605.432704112899</v>
      </c>
    </row>
    <row r="9" spans="1:8" s="73" customFormat="1" x14ac:dyDescent="0.35">
      <c r="A9" s="69" t="s">
        <v>80</v>
      </c>
      <c r="B9" s="72">
        <v>2880.5282236606799</v>
      </c>
      <c r="C9" s="72">
        <v>3067.1042071485399</v>
      </c>
      <c r="D9" s="72">
        <v>2571.3475529138846</v>
      </c>
      <c r="E9" s="72">
        <v>3840.8244204320054</v>
      </c>
      <c r="F9" s="72">
        <v>3624.1161339866644</v>
      </c>
      <c r="G9" s="72">
        <v>3874.7</v>
      </c>
      <c r="H9" s="72">
        <v>4442.8384297459306</v>
      </c>
    </row>
    <row r="10" spans="1:8" s="73" customFormat="1" x14ac:dyDescent="0.35">
      <c r="A10" s="69" t="s">
        <v>124</v>
      </c>
      <c r="B10" s="72">
        <v>17651.979657579501</v>
      </c>
      <c r="C10" s="72">
        <v>16799.774394334301</v>
      </c>
      <c r="D10" s="72">
        <v>14658.521036382494</v>
      </c>
      <c r="E10" s="72">
        <v>15118.383619454275</v>
      </c>
      <c r="F10" s="72">
        <v>15193.160392416976</v>
      </c>
      <c r="G10" s="72">
        <v>19010.97</v>
      </c>
      <c r="H10" s="72">
        <v>22628.419090991691</v>
      </c>
    </row>
    <row r="11" spans="1:8" x14ac:dyDescent="0.35">
      <c r="B11" s="44"/>
      <c r="C11" s="44"/>
      <c r="D11" s="44"/>
      <c r="E11" s="44"/>
      <c r="F11" s="44"/>
      <c r="G11" s="44"/>
      <c r="H11" s="73"/>
    </row>
    <row r="12" spans="1:8" x14ac:dyDescent="0.35">
      <c r="A12" s="61" t="s">
        <v>125</v>
      </c>
      <c r="B12" s="62"/>
      <c r="C12" s="62"/>
      <c r="D12" s="62"/>
      <c r="E12" s="62"/>
      <c r="F12" s="65"/>
      <c r="G12" s="65"/>
      <c r="H12" s="126"/>
    </row>
    <row r="13" spans="1:8" x14ac:dyDescent="0.35">
      <c r="A13" s="51" t="s">
        <v>76</v>
      </c>
      <c r="B13" s="66">
        <v>0.13059915225111696</v>
      </c>
      <c r="C13" s="66">
        <v>0.15822979530581585</v>
      </c>
      <c r="D13" s="66">
        <v>0.18345744972828573</v>
      </c>
      <c r="E13" s="66">
        <v>0.1961</v>
      </c>
      <c r="F13" s="66">
        <v>0.21049999999999999</v>
      </c>
      <c r="G13" s="66">
        <v>0.39236722641471572</v>
      </c>
      <c r="H13" s="66">
        <v>0.40083915611624366</v>
      </c>
    </row>
    <row r="14" spans="1:8" x14ac:dyDescent="0.35">
      <c r="A14" s="51" t="s">
        <v>77</v>
      </c>
      <c r="B14" s="66">
        <v>4.1127276893114906E-2</v>
      </c>
      <c r="C14" s="66">
        <v>5.1949779202297645E-2</v>
      </c>
      <c r="D14" s="66">
        <v>5.3658994016796885E-2</v>
      </c>
      <c r="E14" s="66">
        <v>3.3700000000000001E-2</v>
      </c>
      <c r="F14" s="66">
        <v>9.4399999999999998E-2</v>
      </c>
      <c r="G14" s="66">
        <v>8.0399999999999999E-2</v>
      </c>
      <c r="H14" s="66">
        <v>5.750906834535411E-2</v>
      </c>
    </row>
    <row r="15" spans="1:8" s="73" customFormat="1" x14ac:dyDescent="0.35">
      <c r="A15" s="69" t="s">
        <v>129</v>
      </c>
      <c r="B15" s="74">
        <v>0.17172642914423186</v>
      </c>
      <c r="C15" s="74">
        <v>0.2101795745081135</v>
      </c>
      <c r="D15" s="74">
        <v>0.23711644374508262</v>
      </c>
      <c r="E15" s="74">
        <v>0.2298</v>
      </c>
      <c r="F15" s="74">
        <v>0.3049</v>
      </c>
      <c r="G15" s="74">
        <v>0.4728</v>
      </c>
      <c r="H15" s="74">
        <v>0.45834822446159779</v>
      </c>
    </row>
    <row r="16" spans="1:8" x14ac:dyDescent="0.35">
      <c r="A16" s="51" t="s">
        <v>78</v>
      </c>
      <c r="B16" s="52">
        <v>1140</v>
      </c>
      <c r="C16" s="52">
        <v>1466.7940000000001</v>
      </c>
      <c r="D16" s="52">
        <v>1604.24</v>
      </c>
      <c r="E16" s="52">
        <v>2123.5320509062799</v>
      </c>
      <c r="F16" s="52">
        <v>2195.7399999999998</v>
      </c>
      <c r="G16" s="52">
        <v>5082</v>
      </c>
      <c r="H16" s="52">
        <v>5697.64</v>
      </c>
    </row>
    <row r="17" spans="1:8" x14ac:dyDescent="0.35">
      <c r="A17" s="51" t="s">
        <v>79</v>
      </c>
      <c r="B17" s="52">
        <v>359</v>
      </c>
      <c r="C17" s="52">
        <v>481.57569999999998</v>
      </c>
      <c r="D17" s="52">
        <v>469.22</v>
      </c>
      <c r="E17" s="52">
        <v>325.52904936227498</v>
      </c>
      <c r="F17" s="52">
        <v>984.56</v>
      </c>
      <c r="G17" s="52">
        <v>1042</v>
      </c>
      <c r="H17" s="52">
        <v>817.45</v>
      </c>
    </row>
    <row r="18" spans="1:8" s="73" customFormat="1" x14ac:dyDescent="0.35">
      <c r="A18" s="69" t="s">
        <v>80</v>
      </c>
      <c r="B18" s="72">
        <v>1499</v>
      </c>
      <c r="C18" s="72">
        <v>1948.3697000000002</v>
      </c>
      <c r="D18" s="72">
        <v>2073.46</v>
      </c>
      <c r="E18" s="72">
        <v>2449.061100268555</v>
      </c>
      <c r="F18" s="72">
        <v>3180.2999999999997</v>
      </c>
      <c r="G18" s="72">
        <v>6124</v>
      </c>
      <c r="H18" s="72">
        <v>6515.09</v>
      </c>
    </row>
    <row r="19" spans="1:8" s="73" customFormat="1" x14ac:dyDescent="0.35">
      <c r="A19" s="69" t="s">
        <v>124</v>
      </c>
      <c r="B19" s="72">
        <v>8729</v>
      </c>
      <c r="C19" s="72">
        <v>9270.0239999999994</v>
      </c>
      <c r="D19" s="72">
        <v>8744.48</v>
      </c>
      <c r="E19" s="72">
        <v>10206.029329421999</v>
      </c>
      <c r="F19" s="72">
        <v>10429.1</v>
      </c>
      <c r="G19" s="72">
        <v>12953</v>
      </c>
      <c r="H19" s="72">
        <v>14214.28</v>
      </c>
    </row>
    <row r="20" spans="1:8" x14ac:dyDescent="0.35">
      <c r="B20" s="44"/>
      <c r="C20" s="44"/>
      <c r="D20" s="44"/>
      <c r="E20" s="44"/>
      <c r="F20" s="44"/>
      <c r="G20" s="44"/>
      <c r="H20" s="44"/>
    </row>
    <row r="21" spans="1:8" x14ac:dyDescent="0.35">
      <c r="A21" s="61" t="s">
        <v>126</v>
      </c>
      <c r="B21" s="62"/>
      <c r="C21" s="62"/>
      <c r="D21" s="62"/>
      <c r="E21" s="62"/>
      <c r="F21" s="65"/>
      <c r="G21" s="65"/>
      <c r="H21" s="126"/>
    </row>
    <row r="22" spans="1:8" x14ac:dyDescent="0.35">
      <c r="A22" s="51" t="s">
        <v>76</v>
      </c>
      <c r="B22" s="66">
        <v>0.15160325603444255</v>
      </c>
      <c r="C22" s="66">
        <v>0.13514900531730467</v>
      </c>
      <c r="D22" s="66">
        <v>0.20911608992887884</v>
      </c>
      <c r="E22" s="66">
        <v>0.15140000000000001</v>
      </c>
      <c r="F22" s="66">
        <v>0.15848963865988391</v>
      </c>
      <c r="G22" s="66">
        <v>0.13489615094333668</v>
      </c>
      <c r="H22" s="66">
        <v>0.18461825489679548</v>
      </c>
    </row>
    <row r="23" spans="1:8" x14ac:dyDescent="0.35">
      <c r="A23" s="51" t="s">
        <v>77</v>
      </c>
      <c r="B23" s="66">
        <v>1.7479030608850653E-2</v>
      </c>
      <c r="C23" s="66">
        <v>6.993213352193231E-2</v>
      </c>
      <c r="D23" s="66">
        <v>4.9578054527675233E-2</v>
      </c>
      <c r="E23" s="66">
        <v>3.4200000000000001E-2</v>
      </c>
      <c r="F23" s="66">
        <v>1.9793820518172935E-2</v>
      </c>
      <c r="G23" s="66">
        <v>3.645981128905789E-2</v>
      </c>
      <c r="H23" s="66">
        <v>5.7580264789697161E-2</v>
      </c>
    </row>
    <row r="24" spans="1:8" s="73" customFormat="1" x14ac:dyDescent="0.35">
      <c r="A24" s="69" t="s">
        <v>129</v>
      </c>
      <c r="B24" s="74">
        <v>0.16908228664329319</v>
      </c>
      <c r="C24" s="74">
        <v>0.20508113882346543</v>
      </c>
      <c r="D24" s="74">
        <v>0.2586898366926712</v>
      </c>
      <c r="E24" s="74">
        <v>0.18559999999999999</v>
      </c>
      <c r="F24" s="74">
        <v>0.17828345917805685</v>
      </c>
      <c r="G24" s="74">
        <v>0.17135596222870284</v>
      </c>
      <c r="H24" s="74">
        <v>0.24219851968649264</v>
      </c>
    </row>
    <row r="25" spans="1:8" x14ac:dyDescent="0.35">
      <c r="A25" s="51" t="s">
        <v>78</v>
      </c>
      <c r="B25" s="52">
        <v>103.61121474756811</v>
      </c>
      <c r="C25" s="52">
        <v>246.88627163181101</v>
      </c>
      <c r="D25" s="52">
        <v>485.44</v>
      </c>
      <c r="E25" s="52">
        <v>598.52830403846872</v>
      </c>
      <c r="F25" s="52">
        <v>869.17213335046654</v>
      </c>
      <c r="G25" s="52">
        <v>1097.8696416512958</v>
      </c>
      <c r="H25" s="52">
        <v>1597.1760535489507</v>
      </c>
    </row>
    <row r="26" spans="1:8" x14ac:dyDescent="0.35">
      <c r="A26" s="51" t="s">
        <v>79</v>
      </c>
      <c r="B26" s="52">
        <v>11.9458093537351</v>
      </c>
      <c r="C26" s="52">
        <v>127.749987297</v>
      </c>
      <c r="D26" s="52">
        <v>115.09</v>
      </c>
      <c r="E26" s="52">
        <v>135.06175862202954</v>
      </c>
      <c r="F26" s="52">
        <v>108.55117944875002</v>
      </c>
      <c r="G26" s="52">
        <v>296.73285467875002</v>
      </c>
      <c r="H26" s="52">
        <v>498.14044732749994</v>
      </c>
    </row>
    <row r="27" spans="1:8" s="73" customFormat="1" x14ac:dyDescent="0.35">
      <c r="A27" s="69" t="s">
        <v>80</v>
      </c>
      <c r="B27" s="72">
        <v>115.55702410000001</v>
      </c>
      <c r="C27" s="72">
        <v>374.636258928811</v>
      </c>
      <c r="D27" s="72">
        <v>600.53</v>
      </c>
      <c r="E27" s="72">
        <v>733.59006266049823</v>
      </c>
      <c r="F27" s="72">
        <v>977.7233127992165</v>
      </c>
      <c r="G27" s="72">
        <v>1394.6024963</v>
      </c>
      <c r="H27" s="72">
        <v>2095.3165008764508</v>
      </c>
    </row>
    <row r="28" spans="1:8" s="73" customFormat="1" x14ac:dyDescent="0.35">
      <c r="A28" s="69" t="s">
        <v>124</v>
      </c>
      <c r="B28" s="72">
        <v>683.43660590000002</v>
      </c>
      <c r="C28" s="72">
        <v>1826.7709115</v>
      </c>
      <c r="D28" s="72">
        <v>2321.39</v>
      </c>
      <c r="E28" s="72">
        <v>3952</v>
      </c>
      <c r="F28" s="72">
        <v>5484.0943590999996</v>
      </c>
      <c r="G28" s="72">
        <v>8138.6283743000004</v>
      </c>
      <c r="H28" s="72">
        <v>8651.2357862000008</v>
      </c>
    </row>
    <row r="29" spans="1:8" x14ac:dyDescent="0.35">
      <c r="B29" s="44"/>
      <c r="C29" s="44"/>
      <c r="D29" s="44"/>
      <c r="E29" s="44"/>
      <c r="F29" s="44"/>
      <c r="G29" s="44"/>
      <c r="H29" s="44"/>
    </row>
  </sheetData>
  <pageMargins left="0.7" right="0.7" top="0.75" bottom="0.75" header="0.3" footer="0.3"/>
  <pageSetup paperSize="9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9"/>
  <sheetViews>
    <sheetView showGridLines="0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2" sqref="T2"/>
    </sheetView>
  </sheetViews>
  <sheetFormatPr defaultRowHeight="14.5" x14ac:dyDescent="0.35"/>
  <cols>
    <col min="1" max="1" width="29.1796875" bestFit="1" customWidth="1"/>
    <col min="3" max="7" width="9.7265625" bestFit="1" customWidth="1"/>
    <col min="9" max="9" width="4.54296875" customWidth="1"/>
    <col min="10" max="10" width="12.1796875" bestFit="1" customWidth="1"/>
    <col min="11" max="18" width="9.7265625" bestFit="1" customWidth="1"/>
    <col min="19" max="19" width="10" bestFit="1" customWidth="1"/>
  </cols>
  <sheetData>
    <row r="1" spans="1:37" ht="15.5" x14ac:dyDescent="0.35">
      <c r="A1" s="89" t="s">
        <v>155</v>
      </c>
    </row>
    <row r="2" spans="1:37" x14ac:dyDescent="0.35">
      <c r="A2" s="71" t="s">
        <v>134</v>
      </c>
      <c r="B2" s="64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64" t="s">
        <v>152</v>
      </c>
      <c r="H2" s="64" t="s">
        <v>216</v>
      </c>
      <c r="J2" s="71" t="s">
        <v>214</v>
      </c>
      <c r="K2" s="64" t="s">
        <v>60</v>
      </c>
      <c r="L2" s="64" t="s">
        <v>59</v>
      </c>
      <c r="M2" s="64" t="s">
        <v>39</v>
      </c>
      <c r="N2" s="64" t="s">
        <v>58</v>
      </c>
      <c r="O2" s="64" t="s">
        <v>57</v>
      </c>
      <c r="P2" s="64" t="s">
        <v>156</v>
      </c>
      <c r="Q2" s="64" t="s">
        <v>161</v>
      </c>
      <c r="R2" s="64" t="s">
        <v>209</v>
      </c>
      <c r="S2" s="64" t="s">
        <v>217</v>
      </c>
    </row>
    <row r="3" spans="1:37" x14ac:dyDescent="0.35">
      <c r="A3" s="29" t="s">
        <v>146</v>
      </c>
      <c r="B3" s="83">
        <v>127</v>
      </c>
      <c r="C3" s="30">
        <v>127</v>
      </c>
      <c r="D3" s="30">
        <v>127</v>
      </c>
      <c r="E3" s="30">
        <v>125</v>
      </c>
      <c r="F3" s="30">
        <v>225</v>
      </c>
      <c r="G3" s="30">
        <v>386</v>
      </c>
      <c r="H3" s="30">
        <v>386</v>
      </c>
      <c r="J3" s="190" t="s">
        <v>211</v>
      </c>
      <c r="K3" s="30">
        <v>1591</v>
      </c>
      <c r="L3" s="30">
        <v>2132.48</v>
      </c>
      <c r="M3" s="30">
        <v>1814</v>
      </c>
      <c r="N3" s="30">
        <v>1951</v>
      </c>
      <c r="O3" s="30">
        <v>1882</v>
      </c>
      <c r="P3" s="30">
        <v>2428</v>
      </c>
      <c r="Q3" s="30">
        <v>1880</v>
      </c>
      <c r="R3" s="30">
        <v>2131</v>
      </c>
      <c r="S3" s="30">
        <v>2380</v>
      </c>
    </row>
    <row r="4" spans="1:37" x14ac:dyDescent="0.35">
      <c r="A4" s="29" t="s">
        <v>135</v>
      </c>
      <c r="B4" s="37">
        <v>9.64E-2</v>
      </c>
      <c r="C4" s="37">
        <v>9.8100000000000007E-2</v>
      </c>
      <c r="D4" s="37">
        <v>0.1032</v>
      </c>
      <c r="E4" s="37">
        <v>0.1031</v>
      </c>
      <c r="F4" s="37">
        <v>0.1</v>
      </c>
      <c r="G4" s="37">
        <v>0.10929999999999999</v>
      </c>
      <c r="H4" s="102">
        <v>0.111</v>
      </c>
    </row>
    <row r="5" spans="1:37" x14ac:dyDescent="0.35">
      <c r="A5" s="39" t="s">
        <v>136</v>
      </c>
      <c r="B5" s="37"/>
      <c r="C5" s="37"/>
      <c r="D5" s="37"/>
      <c r="E5" s="37"/>
      <c r="F5" s="37"/>
      <c r="G5" s="37"/>
      <c r="H5" s="37"/>
    </row>
    <row r="6" spans="1:37" x14ac:dyDescent="0.35">
      <c r="A6" s="78" t="s">
        <v>137</v>
      </c>
      <c r="B6" s="38">
        <v>0.52</v>
      </c>
      <c r="C6" s="38">
        <v>0.46</v>
      </c>
      <c r="D6" s="38">
        <v>0.42</v>
      </c>
      <c r="E6" s="38">
        <v>0.39</v>
      </c>
      <c r="F6" s="38">
        <v>0.37</v>
      </c>
      <c r="G6" s="38">
        <v>0.35</v>
      </c>
      <c r="H6" s="38">
        <v>0.35</v>
      </c>
    </row>
    <row r="7" spans="1:37" x14ac:dyDescent="0.35">
      <c r="A7" s="78" t="s">
        <v>138</v>
      </c>
      <c r="B7" s="38">
        <v>0.48</v>
      </c>
      <c r="C7" s="38">
        <v>0.54</v>
      </c>
      <c r="D7" s="38">
        <v>0.57999999999999996</v>
      </c>
      <c r="E7" s="38">
        <v>0.61</v>
      </c>
      <c r="F7" s="38">
        <v>0.63</v>
      </c>
      <c r="G7" s="38">
        <v>0.65</v>
      </c>
      <c r="H7" s="38">
        <v>0.65</v>
      </c>
      <c r="S7" s="80"/>
      <c r="AK7" s="131"/>
    </row>
    <row r="8" spans="1:37" x14ac:dyDescent="0.35">
      <c r="A8" s="39" t="s">
        <v>139</v>
      </c>
      <c r="B8" s="68">
        <v>22</v>
      </c>
      <c r="C8" s="68">
        <v>18</v>
      </c>
      <c r="D8" s="68">
        <v>14.8</v>
      </c>
      <c r="E8" s="68">
        <v>15.8</v>
      </c>
      <c r="F8" s="68">
        <v>16.399999999999999</v>
      </c>
      <c r="G8" s="68">
        <v>14.27</v>
      </c>
      <c r="H8" s="68">
        <v>16</v>
      </c>
      <c r="S8" s="80"/>
    </row>
    <row r="9" spans="1:37" x14ac:dyDescent="0.35">
      <c r="S9" s="80"/>
    </row>
    <row r="10" spans="1:37" x14ac:dyDescent="0.35">
      <c r="A10" s="71" t="s">
        <v>140</v>
      </c>
      <c r="B10" s="64" t="s">
        <v>2</v>
      </c>
      <c r="C10" s="64" t="s">
        <v>3</v>
      </c>
      <c r="D10" s="64" t="s">
        <v>4</v>
      </c>
      <c r="E10" s="64" t="s">
        <v>5</v>
      </c>
      <c r="F10" s="64" t="s">
        <v>6</v>
      </c>
      <c r="G10" s="64" t="s">
        <v>152</v>
      </c>
      <c r="H10" s="64" t="s">
        <v>216</v>
      </c>
      <c r="J10" s="71" t="s">
        <v>140</v>
      </c>
      <c r="K10" s="64" t="s">
        <v>60</v>
      </c>
      <c r="L10" s="64" t="s">
        <v>59</v>
      </c>
      <c r="M10" s="64" t="s">
        <v>39</v>
      </c>
      <c r="N10" s="64" t="s">
        <v>58</v>
      </c>
      <c r="O10" s="64" t="s">
        <v>57</v>
      </c>
      <c r="P10" s="64" t="s">
        <v>156</v>
      </c>
      <c r="Q10" s="64" t="s">
        <v>161</v>
      </c>
      <c r="R10" s="64" t="s">
        <v>209</v>
      </c>
      <c r="S10" s="64" t="s">
        <v>217</v>
      </c>
    </row>
    <row r="11" spans="1:37" x14ac:dyDescent="0.35">
      <c r="A11" s="39" t="s">
        <v>46</v>
      </c>
      <c r="B11" s="30">
        <v>1036</v>
      </c>
      <c r="C11" s="30">
        <v>1357</v>
      </c>
      <c r="D11" s="30">
        <v>1738</v>
      </c>
      <c r="E11" s="30">
        <v>1881</v>
      </c>
      <c r="F11" s="30">
        <v>2359</v>
      </c>
      <c r="G11" s="30">
        <v>2653</v>
      </c>
      <c r="H11" s="30">
        <v>2721</v>
      </c>
      <c r="J11" s="190" t="s">
        <v>211</v>
      </c>
      <c r="K11" s="30">
        <v>6462</v>
      </c>
      <c r="L11" s="30">
        <v>7997</v>
      </c>
      <c r="M11" s="30">
        <v>7135</v>
      </c>
      <c r="N11" s="30">
        <v>6811</v>
      </c>
      <c r="O11" s="30">
        <v>7177</v>
      </c>
      <c r="P11" s="30">
        <v>11244.84</v>
      </c>
      <c r="Q11" s="30">
        <v>9304</v>
      </c>
      <c r="R11" s="30">
        <v>8533</v>
      </c>
      <c r="S11" s="83">
        <v>8984</v>
      </c>
    </row>
    <row r="12" spans="1:37" x14ac:dyDescent="0.35">
      <c r="A12" s="39" t="s">
        <v>141</v>
      </c>
      <c r="B12" s="68">
        <v>21.4</v>
      </c>
      <c r="C12" s="68">
        <v>30.4</v>
      </c>
      <c r="D12" s="68">
        <v>36.799999999999997</v>
      </c>
      <c r="E12" s="68">
        <v>41.3</v>
      </c>
      <c r="F12" s="68">
        <v>51.73</v>
      </c>
      <c r="G12" s="68">
        <v>59.2</v>
      </c>
      <c r="H12" s="193">
        <v>64.400000000000006</v>
      </c>
      <c r="S12" s="80"/>
    </row>
    <row r="13" spans="1:37" x14ac:dyDescent="0.35">
      <c r="A13" s="29" t="s">
        <v>135</v>
      </c>
      <c r="B13" s="37">
        <v>0.1779</v>
      </c>
      <c r="C13" s="37">
        <v>0.18099999999999999</v>
      </c>
      <c r="D13" s="37">
        <v>0.1895</v>
      </c>
      <c r="E13" s="37">
        <v>0.18</v>
      </c>
      <c r="F13" s="37">
        <v>0.17499999999999999</v>
      </c>
      <c r="G13" s="37">
        <v>0.17547499999999999</v>
      </c>
      <c r="H13" s="37">
        <v>0.19</v>
      </c>
      <c r="S13" s="80"/>
    </row>
    <row r="14" spans="1:37" x14ac:dyDescent="0.35">
      <c r="A14" s="39" t="s">
        <v>139</v>
      </c>
      <c r="B14" s="132">
        <v>0.53366829717830655</v>
      </c>
      <c r="C14" s="132">
        <v>0.57748143265479879</v>
      </c>
      <c r="D14" s="132">
        <v>0.56000000000000005</v>
      </c>
      <c r="E14" s="132">
        <v>0.58579999999999999</v>
      </c>
      <c r="F14" s="132">
        <v>0.69900000000000007</v>
      </c>
      <c r="G14" s="132">
        <v>0.625</v>
      </c>
      <c r="H14" s="194">
        <v>0.73699999999999999</v>
      </c>
      <c r="S14" s="80"/>
    </row>
    <row r="15" spans="1:37" x14ac:dyDescent="0.35">
      <c r="B15" s="133"/>
    </row>
    <row r="16" spans="1:37" x14ac:dyDescent="0.35">
      <c r="A16" s="71" t="s">
        <v>145</v>
      </c>
      <c r="B16" s="64" t="str">
        <f t="shared" ref="B16:F16" si="0">B$2</f>
        <v>FY18</v>
      </c>
      <c r="C16" s="64" t="str">
        <f t="shared" si="0"/>
        <v>FY19</v>
      </c>
      <c r="D16" s="64" t="str">
        <f t="shared" si="0"/>
        <v>FY20</v>
      </c>
      <c r="E16" s="64" t="str">
        <f t="shared" si="0"/>
        <v>FY21</v>
      </c>
      <c r="F16" s="64" t="str">
        <f t="shared" si="0"/>
        <v>FY22</v>
      </c>
      <c r="G16" s="64" t="s">
        <v>152</v>
      </c>
      <c r="H16" s="64" t="s">
        <v>216</v>
      </c>
      <c r="J16" s="71" t="s">
        <v>145</v>
      </c>
      <c r="K16" s="64" t="s">
        <v>60</v>
      </c>
      <c r="L16" s="64" t="s">
        <v>59</v>
      </c>
      <c r="M16" s="64" t="s">
        <v>39</v>
      </c>
      <c r="N16" s="64" t="s">
        <v>58</v>
      </c>
      <c r="O16" s="64" t="s">
        <v>57</v>
      </c>
      <c r="P16" s="64" t="s">
        <v>156</v>
      </c>
      <c r="Q16" s="64" t="s">
        <v>161</v>
      </c>
      <c r="R16" s="64" t="s">
        <v>209</v>
      </c>
      <c r="S16" s="64" t="s">
        <v>217</v>
      </c>
    </row>
    <row r="17" spans="1:19" x14ac:dyDescent="0.35">
      <c r="A17" s="29" t="s">
        <v>135</v>
      </c>
      <c r="B17" s="37">
        <v>0.19925000000000001</v>
      </c>
      <c r="C17" s="37">
        <v>0.20835431493180229</v>
      </c>
      <c r="D17" s="37">
        <v>0.19902926183250474</v>
      </c>
      <c r="E17" s="37">
        <v>0.19738379834877082</v>
      </c>
      <c r="F17" s="37">
        <v>0.20599999999999999</v>
      </c>
      <c r="G17" s="37">
        <v>0.23330000000000001</v>
      </c>
      <c r="H17" s="37">
        <v>0.21820000000000001</v>
      </c>
      <c r="J17" s="190" t="s">
        <v>211</v>
      </c>
      <c r="K17" s="30">
        <v>465.98</v>
      </c>
      <c r="L17" s="30">
        <v>661.43000000000006</v>
      </c>
      <c r="M17" s="30">
        <v>692.90000000000009</v>
      </c>
      <c r="N17" s="30">
        <v>716.1400000000001</v>
      </c>
      <c r="O17" s="30">
        <v>500.50999999999993</v>
      </c>
      <c r="P17" s="30">
        <v>897.87</v>
      </c>
      <c r="Q17" s="30">
        <v>911</v>
      </c>
      <c r="R17" s="30">
        <v>1164</v>
      </c>
      <c r="S17" s="30">
        <v>1206</v>
      </c>
    </row>
    <row r="18" spans="1:19" x14ac:dyDescent="0.35">
      <c r="A18" s="39" t="s">
        <v>139</v>
      </c>
      <c r="B18" s="68">
        <v>0.98176231600008179</v>
      </c>
      <c r="C18" s="68">
        <v>0.81726094782692327</v>
      </c>
      <c r="D18" s="68">
        <v>1.7902274573517463</v>
      </c>
      <c r="E18" s="68">
        <v>0.36495016611295678</v>
      </c>
      <c r="F18" s="68">
        <v>0.39274488390864631</v>
      </c>
      <c r="G18" s="68">
        <v>0.32200000000000001</v>
      </c>
      <c r="H18" s="193">
        <v>0.9</v>
      </c>
    </row>
    <row r="20" spans="1:19" x14ac:dyDescent="0.35">
      <c r="A20" s="71" t="s">
        <v>144</v>
      </c>
      <c r="B20" s="64" t="str">
        <f t="shared" ref="B20:F20" si="1">B$2</f>
        <v>FY18</v>
      </c>
      <c r="C20" s="64" t="str">
        <f t="shared" si="1"/>
        <v>FY19</v>
      </c>
      <c r="D20" s="64" t="str">
        <f t="shared" si="1"/>
        <v>FY20</v>
      </c>
      <c r="E20" s="64" t="str">
        <f t="shared" si="1"/>
        <v>FY21</v>
      </c>
      <c r="F20" s="64" t="str">
        <f t="shared" si="1"/>
        <v>FY22</v>
      </c>
      <c r="G20" s="64" t="s">
        <v>152</v>
      </c>
      <c r="H20" s="64" t="s">
        <v>216</v>
      </c>
      <c r="J20" s="71" t="s">
        <v>144</v>
      </c>
      <c r="K20" s="64" t="s">
        <v>60</v>
      </c>
      <c r="L20" s="64" t="s">
        <v>59</v>
      </c>
      <c r="M20" s="64" t="s">
        <v>39</v>
      </c>
      <c r="N20" s="64" t="s">
        <v>58</v>
      </c>
      <c r="O20" s="64" t="s">
        <v>57</v>
      </c>
      <c r="P20" s="64" t="s">
        <v>156</v>
      </c>
      <c r="Q20" s="64" t="s">
        <v>161</v>
      </c>
      <c r="R20" s="64" t="s">
        <v>209</v>
      </c>
      <c r="S20" s="64" t="s">
        <v>217</v>
      </c>
    </row>
    <row r="21" spans="1:19" x14ac:dyDescent="0.35">
      <c r="A21" s="29" t="s">
        <v>135</v>
      </c>
      <c r="B21" s="37">
        <v>0.14199999999999999</v>
      </c>
      <c r="C21" s="37">
        <v>0.14288612316321322</v>
      </c>
      <c r="D21" s="37">
        <v>0.1479355865327015</v>
      </c>
      <c r="E21" s="37">
        <v>0.15093768103228006</v>
      </c>
      <c r="F21" s="37">
        <v>0.15</v>
      </c>
      <c r="G21" s="37">
        <v>0.17929999999999999</v>
      </c>
      <c r="H21" s="102">
        <v>0.187</v>
      </c>
      <c r="J21" s="190" t="s">
        <v>211</v>
      </c>
      <c r="K21" s="30">
        <v>503.9828</v>
      </c>
      <c r="L21" s="30">
        <v>743.35550000000001</v>
      </c>
      <c r="M21" s="30">
        <v>560.65149999999994</v>
      </c>
      <c r="N21" s="30">
        <v>719.98643850000008</v>
      </c>
      <c r="O21" s="30">
        <v>792.49329999999998</v>
      </c>
      <c r="P21" s="30">
        <v>981.94</v>
      </c>
      <c r="Q21" s="30">
        <v>640</v>
      </c>
      <c r="R21" s="30">
        <v>852</v>
      </c>
      <c r="S21" s="30">
        <v>1146</v>
      </c>
    </row>
    <row r="22" spans="1:19" x14ac:dyDescent="0.35">
      <c r="A22" s="39" t="s">
        <v>160</v>
      </c>
      <c r="B22" s="30">
        <v>77.148852001510576</v>
      </c>
      <c r="C22" s="30">
        <v>33.383363887362641</v>
      </c>
      <c r="D22" s="30">
        <v>21.148357425426138</v>
      </c>
      <c r="E22" s="30">
        <v>7.031747604180274</v>
      </c>
      <c r="F22" s="30">
        <v>10.281571043429951</v>
      </c>
      <c r="G22" s="30">
        <v>5.3049999999999997</v>
      </c>
      <c r="H22" s="193">
        <v>7.9488345494804999</v>
      </c>
    </row>
    <row r="24" spans="1:19" x14ac:dyDescent="0.35">
      <c r="A24" s="71" t="s">
        <v>56</v>
      </c>
      <c r="B24" s="64" t="s">
        <v>2</v>
      </c>
      <c r="C24" s="64" t="s">
        <v>3</v>
      </c>
      <c r="D24" s="64" t="s">
        <v>4</v>
      </c>
      <c r="E24" s="64" t="s">
        <v>5</v>
      </c>
      <c r="F24" s="64" t="s">
        <v>6</v>
      </c>
      <c r="G24" s="64" t="s">
        <v>152</v>
      </c>
      <c r="H24" s="64" t="s">
        <v>216</v>
      </c>
      <c r="J24" s="71" t="s">
        <v>56</v>
      </c>
      <c r="K24" s="64" t="s">
        <v>60</v>
      </c>
      <c r="L24" s="64" t="s">
        <v>59</v>
      </c>
      <c r="M24" s="64" t="s">
        <v>39</v>
      </c>
      <c r="N24" s="64" t="s">
        <v>58</v>
      </c>
      <c r="O24" s="64" t="s">
        <v>57</v>
      </c>
      <c r="P24" s="64" t="s">
        <v>156</v>
      </c>
      <c r="Q24" s="64" t="s">
        <v>161</v>
      </c>
      <c r="R24" s="64" t="s">
        <v>209</v>
      </c>
      <c r="S24" s="64" t="s">
        <v>217</v>
      </c>
    </row>
    <row r="25" spans="1:19" x14ac:dyDescent="0.35">
      <c r="A25" s="29" t="s">
        <v>46</v>
      </c>
      <c r="B25" s="30">
        <v>173</v>
      </c>
      <c r="C25" s="30">
        <v>493</v>
      </c>
      <c r="D25" s="30">
        <v>561</v>
      </c>
      <c r="E25" s="30">
        <v>618</v>
      </c>
      <c r="F25" s="30">
        <v>807</v>
      </c>
      <c r="G25" s="30">
        <v>1267</v>
      </c>
      <c r="H25" s="30">
        <v>1572</v>
      </c>
      <c r="J25" s="190" t="s">
        <v>211</v>
      </c>
      <c r="K25" s="30">
        <v>1628</v>
      </c>
      <c r="L25" s="30">
        <v>2516</v>
      </c>
      <c r="M25" s="30">
        <v>1374</v>
      </c>
      <c r="N25" s="30">
        <v>1834</v>
      </c>
      <c r="O25" s="30">
        <v>2699</v>
      </c>
      <c r="P25" s="30">
        <v>3749.6398185000003</v>
      </c>
      <c r="Q25" s="30">
        <v>2277</v>
      </c>
      <c r="R25" s="30">
        <v>3053</v>
      </c>
      <c r="S25" s="30">
        <v>2917</v>
      </c>
    </row>
    <row r="26" spans="1:19" x14ac:dyDescent="0.35">
      <c r="A26" s="29" t="s">
        <v>135</v>
      </c>
      <c r="B26" s="37">
        <v>0.248</v>
      </c>
      <c r="C26" s="37">
        <v>0.23380000000000001</v>
      </c>
      <c r="D26" s="37">
        <v>0.2258</v>
      </c>
      <c r="E26" s="37">
        <v>0.223</v>
      </c>
      <c r="F26" s="37">
        <v>0.219</v>
      </c>
      <c r="G26" s="37">
        <v>0.2384</v>
      </c>
      <c r="H26" s="37">
        <v>0.24545216834171599</v>
      </c>
    </row>
    <row r="27" spans="1:19" x14ac:dyDescent="0.35">
      <c r="A27" s="39" t="s">
        <v>142</v>
      </c>
      <c r="B27" s="37"/>
      <c r="C27" s="37"/>
      <c r="D27" s="37"/>
      <c r="E27" s="37"/>
      <c r="F27" s="37"/>
      <c r="G27" s="37"/>
      <c r="H27" s="37"/>
    </row>
    <row r="28" spans="1:19" x14ac:dyDescent="0.35">
      <c r="A28" s="78" t="s">
        <v>56</v>
      </c>
      <c r="B28" s="38">
        <v>1</v>
      </c>
      <c r="C28" s="38">
        <v>0.99840439460567842</v>
      </c>
      <c r="D28" s="38">
        <v>0.96725945830922677</v>
      </c>
      <c r="E28" s="38">
        <v>0.92595111931104934</v>
      </c>
      <c r="F28" s="38">
        <v>0.89774806032314258</v>
      </c>
      <c r="G28" s="38">
        <v>0.86</v>
      </c>
      <c r="H28" s="38">
        <v>0.84</v>
      </c>
    </row>
    <row r="29" spans="1:19" x14ac:dyDescent="0.35">
      <c r="A29" s="78" t="s">
        <v>143</v>
      </c>
      <c r="B29" s="38">
        <v>0</v>
      </c>
      <c r="C29" s="38">
        <v>1.5956053943215847E-3</v>
      </c>
      <c r="D29" s="38">
        <v>3.274054169077318E-2</v>
      </c>
      <c r="E29" s="38">
        <v>7.4048880688950755E-2</v>
      </c>
      <c r="F29" s="38">
        <v>0.10225193967685746</v>
      </c>
      <c r="G29" s="38">
        <v>0.14000000000000001</v>
      </c>
      <c r="H29" s="38">
        <v>0.16</v>
      </c>
    </row>
  </sheetData>
  <pageMargins left="0.7" right="0.7" top="0.75" bottom="0.75" header="0.3" footer="0.3"/>
  <pageSetup paperSize="9" scale="77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8"/>
  <sheetViews>
    <sheetView showGridLines="0" zoomScaleNormal="100" zoomScaleSheetLayoutView="100" workbookViewId="0">
      <selection activeCell="O1" sqref="O1"/>
    </sheetView>
  </sheetViews>
  <sheetFormatPr defaultRowHeight="14.5" x14ac:dyDescent="0.35"/>
  <cols>
    <col min="1" max="1" width="20.54296875" customWidth="1"/>
    <col min="2" max="7" width="10.1796875" customWidth="1"/>
    <col min="8" max="8" width="1.7265625" customWidth="1"/>
    <col min="9" max="14" width="10.1796875" customWidth="1"/>
  </cols>
  <sheetData>
    <row r="1" spans="1:14" ht="15.5" x14ac:dyDescent="0.35">
      <c r="A1" s="88" t="s">
        <v>215</v>
      </c>
      <c r="B1" s="195"/>
      <c r="C1" s="195"/>
      <c r="D1" s="195"/>
      <c r="E1" s="195"/>
      <c r="F1" s="195"/>
      <c r="G1" s="195"/>
    </row>
    <row r="2" spans="1:14" x14ac:dyDescent="0.35">
      <c r="A2" s="86" t="s">
        <v>81</v>
      </c>
      <c r="B2" s="64" t="s">
        <v>47</v>
      </c>
      <c r="C2" s="64" t="s">
        <v>212</v>
      </c>
      <c r="D2" s="64" t="s">
        <v>144</v>
      </c>
      <c r="E2" s="64" t="s">
        <v>145</v>
      </c>
      <c r="F2" s="64" t="s">
        <v>56</v>
      </c>
      <c r="G2" s="64" t="s">
        <v>82</v>
      </c>
      <c r="H2" s="87"/>
      <c r="I2" s="64" t="s">
        <v>47</v>
      </c>
      <c r="J2" s="64" t="s">
        <v>48</v>
      </c>
      <c r="K2" s="64" t="s">
        <v>144</v>
      </c>
      <c r="L2" s="64" t="s">
        <v>145</v>
      </c>
      <c r="M2" s="64" t="s">
        <v>56</v>
      </c>
      <c r="N2" s="64" t="s">
        <v>82</v>
      </c>
    </row>
    <row r="3" spans="1:14" x14ac:dyDescent="0.35">
      <c r="A3" s="41" t="s">
        <v>83</v>
      </c>
      <c r="B3" s="30">
        <f t="shared" ref="B3:F3" si="0">B4+B15+B24+B31</f>
        <v>25518.58754782697</v>
      </c>
      <c r="C3" s="30">
        <f t="shared" si="0"/>
        <v>24692.49888114</v>
      </c>
      <c r="D3" s="30">
        <f t="shared" si="0"/>
        <v>7862.1972700349779</v>
      </c>
      <c r="E3" s="30">
        <f t="shared" si="0"/>
        <v>3904.7942096160009</v>
      </c>
      <c r="F3" s="30">
        <f t="shared" si="0"/>
        <v>12089.786148574</v>
      </c>
      <c r="G3" s="30">
        <f>G4+G15+G24+G31</f>
        <v>74067.854302491949</v>
      </c>
      <c r="I3" s="70">
        <f t="shared" ref="I3:N3" si="1">I4+I15+I24+I31</f>
        <v>0.99999999999999989</v>
      </c>
      <c r="J3" s="70">
        <f t="shared" si="1"/>
        <v>1</v>
      </c>
      <c r="K3" s="70">
        <f t="shared" si="1"/>
        <v>1</v>
      </c>
      <c r="L3" s="70">
        <f t="shared" si="1"/>
        <v>1</v>
      </c>
      <c r="M3" s="70">
        <f t="shared" si="1"/>
        <v>1</v>
      </c>
      <c r="N3" s="70">
        <f t="shared" si="1"/>
        <v>0.99999999999999989</v>
      </c>
    </row>
    <row r="4" spans="1:14" x14ac:dyDescent="0.35">
      <c r="A4" s="1" t="s">
        <v>84</v>
      </c>
      <c r="B4" s="27">
        <f t="shared" ref="B4:F4" si="2">SUM(B5:B14)</f>
        <v>10108.716817450015</v>
      </c>
      <c r="C4" s="27">
        <f t="shared" si="2"/>
        <v>6373.2353296350002</v>
      </c>
      <c r="D4" s="27">
        <v>2400.5377458719972</v>
      </c>
      <c r="E4" s="27">
        <v>924.90507943000011</v>
      </c>
      <c r="F4" s="27">
        <f t="shared" si="2"/>
        <v>2075.0861600039998</v>
      </c>
      <c r="G4" s="27">
        <f>SUM(G5:G14)</f>
        <v>21882.47137769101</v>
      </c>
      <c r="I4" s="28">
        <f>B4/B$3</f>
        <v>0.39613151780067157</v>
      </c>
      <c r="J4" s="28">
        <f>C4/C$3</f>
        <v>0.25810410523103611</v>
      </c>
      <c r="K4" s="28">
        <f>D4/D$3</f>
        <v>0.30532657263906549</v>
      </c>
      <c r="L4" s="28">
        <f>E4/E$3</f>
        <v>0.23686397535427497</v>
      </c>
      <c r="M4" s="28">
        <f t="shared" ref="M4:N20" si="3">F4/F$3</f>
        <v>0.17163960838536071</v>
      </c>
      <c r="N4" s="28">
        <f t="shared" si="3"/>
        <v>0.29543817063099115</v>
      </c>
    </row>
    <row r="5" spans="1:14" x14ac:dyDescent="0.35">
      <c r="A5" s="29" t="s">
        <v>85</v>
      </c>
      <c r="B5" s="30">
        <v>3679.0170677520082</v>
      </c>
      <c r="C5" s="30">
        <v>1089.0660493089999</v>
      </c>
      <c r="D5" s="30">
        <v>811.23188915199717</v>
      </c>
      <c r="E5" s="30">
        <v>314.89538668899996</v>
      </c>
      <c r="F5" s="30">
        <v>0</v>
      </c>
      <c r="G5" s="30">
        <f>SUM(B5:F5)</f>
        <v>5894.210392902005</v>
      </c>
      <c r="I5" s="70">
        <f t="shared" ref="I5:I44" si="4">B5/B$3</f>
        <v>0.14417009016885396</v>
      </c>
      <c r="J5" s="70">
        <f t="shared" ref="J5:J44" si="5">C5/C$3</f>
        <v>4.4105137132994784E-2</v>
      </c>
      <c r="K5" s="70">
        <f t="shared" ref="K5:M44" si="6">D5/D$3</f>
        <v>0.10318131958400836</v>
      </c>
      <c r="L5" s="70">
        <f t="shared" ref="L5:L44" si="7">E5/E$3</f>
        <v>8.0643273316051881E-2</v>
      </c>
      <c r="M5" s="70">
        <f t="shared" si="3"/>
        <v>0</v>
      </c>
      <c r="N5" s="70">
        <f t="shared" si="3"/>
        <v>7.9578522267300236E-2</v>
      </c>
    </row>
    <row r="6" spans="1:14" x14ac:dyDescent="0.35">
      <c r="A6" s="29" t="s">
        <v>86</v>
      </c>
      <c r="B6" s="30">
        <v>2520.8163975150005</v>
      </c>
      <c r="C6" s="30">
        <v>1233.71390266</v>
      </c>
      <c r="D6" s="30">
        <v>494.17297164500019</v>
      </c>
      <c r="E6" s="30">
        <v>262.12444721500003</v>
      </c>
      <c r="F6" s="30">
        <v>1147.0859362000001</v>
      </c>
      <c r="G6" s="30">
        <f t="shared" ref="G6:G13" si="8">SUM(B6:F6)</f>
        <v>5657.913655235001</v>
      </c>
      <c r="I6" s="70">
        <f t="shared" si="4"/>
        <v>9.8783539362846132E-2</v>
      </c>
      <c r="J6" s="70">
        <f t="shared" si="5"/>
        <v>4.99631045281652E-2</v>
      </c>
      <c r="K6" s="70">
        <f t="shared" si="6"/>
        <v>6.2854308365987072E-2</v>
      </c>
      <c r="L6" s="70">
        <f t="shared" si="7"/>
        <v>6.7128876233602447E-2</v>
      </c>
      <c r="M6" s="70">
        <f t="shared" si="3"/>
        <v>9.4880581186731733E-2</v>
      </c>
      <c r="N6" s="70">
        <f t="shared" si="3"/>
        <v>7.6388248431339331E-2</v>
      </c>
    </row>
    <row r="7" spans="1:14" x14ac:dyDescent="0.35">
      <c r="A7" s="29" t="s">
        <v>87</v>
      </c>
      <c r="B7" s="30">
        <v>1424.4460063419997</v>
      </c>
      <c r="C7" s="30">
        <v>1827.6159662600001</v>
      </c>
      <c r="D7" s="30">
        <v>414.82356210499995</v>
      </c>
      <c r="E7" s="30">
        <v>132.01544399299991</v>
      </c>
      <c r="F7" s="30">
        <v>888.12644204799994</v>
      </c>
      <c r="G7" s="30">
        <f t="shared" si="8"/>
        <v>4687.0274207479988</v>
      </c>
      <c r="I7" s="70">
        <f t="shared" si="4"/>
        <v>5.581993923732264E-2</v>
      </c>
      <c r="J7" s="70">
        <f t="shared" si="5"/>
        <v>7.401502679244519E-2</v>
      </c>
      <c r="K7" s="70">
        <f t="shared" si="6"/>
        <v>5.2761785014732207E-2</v>
      </c>
      <c r="L7" s="70">
        <f t="shared" si="7"/>
        <v>3.380855351298586E-2</v>
      </c>
      <c r="M7" s="70">
        <f t="shared" si="3"/>
        <v>7.3460889310499114E-2</v>
      </c>
      <c r="N7" s="70">
        <f t="shared" si="3"/>
        <v>6.328018362198333E-2</v>
      </c>
    </row>
    <row r="8" spans="1:14" x14ac:dyDescent="0.35">
      <c r="A8" s="29" t="s">
        <v>88</v>
      </c>
      <c r="B8" s="30">
        <v>1165.2126253980036</v>
      </c>
      <c r="C8" s="30">
        <v>1368.5880380369999</v>
      </c>
      <c r="D8" s="30">
        <v>374.63018333399992</v>
      </c>
      <c r="E8" s="30">
        <v>113.86041727499999</v>
      </c>
      <c r="F8" s="30">
        <v>32.407128968000002</v>
      </c>
      <c r="G8" s="30">
        <f t="shared" si="8"/>
        <v>3054.6983930120036</v>
      </c>
      <c r="I8" s="70">
        <f t="shared" si="4"/>
        <v>4.5661329147397386E-2</v>
      </c>
      <c r="J8" s="70">
        <f t="shared" si="5"/>
        <v>5.542525463400224E-2</v>
      </c>
      <c r="K8" s="70">
        <f t="shared" si="6"/>
        <v>4.7649552722598278E-2</v>
      </c>
      <c r="L8" s="70">
        <f t="shared" si="7"/>
        <v>2.9159133916610954E-2</v>
      </c>
      <c r="M8" s="70">
        <f t="shared" si="3"/>
        <v>2.6805378167770529E-3</v>
      </c>
      <c r="N8" s="70">
        <f t="shared" si="3"/>
        <v>4.1241891260095961E-2</v>
      </c>
    </row>
    <row r="9" spans="1:14" x14ac:dyDescent="0.35">
      <c r="A9" s="29" t="s">
        <v>89</v>
      </c>
      <c r="B9" s="30">
        <v>670.79393480700048</v>
      </c>
      <c r="C9" s="30">
        <v>574.05970768400005</v>
      </c>
      <c r="D9" s="30">
        <v>191.42148396999991</v>
      </c>
      <c r="E9" s="30">
        <v>63.671552473000006</v>
      </c>
      <c r="F9" s="30">
        <v>7.4666527880000002</v>
      </c>
      <c r="G9" s="30">
        <f t="shared" si="8"/>
        <v>1507.4133317220003</v>
      </c>
      <c r="I9" s="70">
        <f t="shared" si="4"/>
        <v>2.6286483668024243E-2</v>
      </c>
      <c r="J9" s="70">
        <f t="shared" si="5"/>
        <v>2.3248343978764491E-2</v>
      </c>
      <c r="K9" s="70">
        <f t="shared" si="6"/>
        <v>2.4347072121881305E-2</v>
      </c>
      <c r="L9" s="70">
        <f t="shared" si="7"/>
        <v>1.6305994389205339E-2</v>
      </c>
      <c r="M9" s="70">
        <f t="shared" si="3"/>
        <v>6.1760007135285E-4</v>
      </c>
      <c r="N9" s="70">
        <f t="shared" si="3"/>
        <v>2.035178885519956E-2</v>
      </c>
    </row>
    <row r="10" spans="1:14" x14ac:dyDescent="0.35">
      <c r="A10" s="29" t="s">
        <v>90</v>
      </c>
      <c r="B10" s="30">
        <v>460.54990706900122</v>
      </c>
      <c r="C10" s="30">
        <v>10.094768469</v>
      </c>
      <c r="D10" s="30">
        <v>97.545786969999995</v>
      </c>
      <c r="E10" s="30">
        <v>17.374992496000001</v>
      </c>
      <c r="F10" s="30">
        <v>0</v>
      </c>
      <c r="G10" s="30">
        <f t="shared" si="8"/>
        <v>585.56545500400125</v>
      </c>
      <c r="I10" s="70">
        <f t="shared" si="4"/>
        <v>1.8047625332155943E-2</v>
      </c>
      <c r="J10" s="70">
        <f t="shared" si="5"/>
        <v>4.0881923363010988E-4</v>
      </c>
      <c r="K10" s="70">
        <f t="shared" si="6"/>
        <v>1.2406937096551131E-2</v>
      </c>
      <c r="L10" s="70">
        <f t="shared" si="7"/>
        <v>4.4496563873230761E-3</v>
      </c>
      <c r="M10" s="70">
        <f t="shared" si="3"/>
        <v>0</v>
      </c>
      <c r="N10" s="70">
        <f t="shared" si="3"/>
        <v>7.9057974679887597E-3</v>
      </c>
    </row>
    <row r="11" spans="1:14" x14ac:dyDescent="0.35">
      <c r="A11" s="29" t="s">
        <v>91</v>
      </c>
      <c r="B11" s="30">
        <v>187.88087856699957</v>
      </c>
      <c r="C11" s="30">
        <v>241.09267058400002</v>
      </c>
      <c r="D11" s="30">
        <v>16.71186869600001</v>
      </c>
      <c r="E11" s="30">
        <v>14.770703618000001</v>
      </c>
      <c r="F11" s="30">
        <v>0</v>
      </c>
      <c r="G11" s="30">
        <f t="shared" si="8"/>
        <v>460.45612146499963</v>
      </c>
      <c r="I11" s="70">
        <f t="shared" si="4"/>
        <v>7.3625108840711887E-3</v>
      </c>
      <c r="J11" s="70">
        <f t="shared" si="5"/>
        <v>9.7638020252435991E-3</v>
      </c>
      <c r="K11" s="70">
        <f t="shared" si="6"/>
        <v>2.1255977333071497E-3</v>
      </c>
      <c r="L11" s="70">
        <f t="shared" si="7"/>
        <v>3.7827098753694774E-3</v>
      </c>
      <c r="M11" s="70">
        <f t="shared" si="3"/>
        <v>0</v>
      </c>
      <c r="N11" s="70">
        <f t="shared" si="3"/>
        <v>6.216679635196452E-3</v>
      </c>
    </row>
    <row r="12" spans="1:14" x14ac:dyDescent="0.35">
      <c r="A12" s="29" t="s">
        <v>92</v>
      </c>
      <c r="B12" s="30">
        <v>0</v>
      </c>
      <c r="C12" s="30">
        <v>29.004226631999998</v>
      </c>
      <c r="D12" s="30">
        <v>0</v>
      </c>
      <c r="E12" s="30">
        <v>4.3372950860000001</v>
      </c>
      <c r="F12" s="30">
        <v>0</v>
      </c>
      <c r="G12" s="30">
        <f t="shared" si="8"/>
        <v>33.341521717999996</v>
      </c>
      <c r="I12" s="70">
        <f t="shared" si="4"/>
        <v>0</v>
      </c>
      <c r="J12" s="70">
        <f t="shared" si="5"/>
        <v>1.1746169057904978E-3</v>
      </c>
      <c r="K12" s="70">
        <f t="shared" si="6"/>
        <v>0</v>
      </c>
      <c r="L12" s="70">
        <f t="shared" si="7"/>
        <v>1.1107615032103142E-3</v>
      </c>
      <c r="M12" s="70">
        <f t="shared" si="3"/>
        <v>0</v>
      </c>
      <c r="N12" s="70">
        <f t="shared" si="3"/>
        <v>4.5014834076107765E-4</v>
      </c>
    </row>
    <row r="13" spans="1:14" x14ac:dyDescent="0.35">
      <c r="A13" s="29" t="s">
        <v>93</v>
      </c>
      <c r="B13" s="30">
        <v>0</v>
      </c>
      <c r="C13" s="30">
        <v>0</v>
      </c>
      <c r="D13" s="30">
        <v>0</v>
      </c>
      <c r="E13" s="30">
        <v>1.845085885</v>
      </c>
      <c r="F13" s="30">
        <v>0</v>
      </c>
      <c r="G13" s="30">
        <f t="shared" si="8"/>
        <v>1.845085885</v>
      </c>
      <c r="I13" s="70">
        <f t="shared" si="4"/>
        <v>0</v>
      </c>
      <c r="J13" s="70">
        <f t="shared" si="5"/>
        <v>0</v>
      </c>
      <c r="K13" s="70">
        <f t="shared" si="6"/>
        <v>0</v>
      </c>
      <c r="L13" s="70">
        <f t="shared" si="7"/>
        <v>4.7251808570507141E-4</v>
      </c>
      <c r="M13" s="70">
        <f t="shared" si="3"/>
        <v>0</v>
      </c>
      <c r="N13" s="70">
        <f t="shared" si="3"/>
        <v>2.4910751126456267E-5</v>
      </c>
    </row>
    <row r="14" spans="1:14" x14ac:dyDescent="0.35">
      <c r="A14" s="29" t="s">
        <v>213</v>
      </c>
      <c r="B14" s="30">
        <v>0</v>
      </c>
      <c r="C14" s="30">
        <v>0</v>
      </c>
      <c r="D14" s="30"/>
      <c r="E14" s="30">
        <v>9.7546999999999998E-3</v>
      </c>
      <c r="F14" s="30">
        <v>0</v>
      </c>
      <c r="G14" s="30">
        <v>0</v>
      </c>
      <c r="I14" s="70">
        <f t="shared" si="4"/>
        <v>0</v>
      </c>
      <c r="J14" s="70">
        <f t="shared" si="5"/>
        <v>0</v>
      </c>
      <c r="K14" s="70">
        <f t="shared" si="6"/>
        <v>0</v>
      </c>
      <c r="L14" s="70">
        <f t="shared" si="6"/>
        <v>2.4981342104989652E-6</v>
      </c>
      <c r="M14" s="70">
        <f t="shared" si="6"/>
        <v>0</v>
      </c>
      <c r="N14" s="70">
        <f t="shared" si="3"/>
        <v>0</v>
      </c>
    </row>
    <row r="15" spans="1:14" x14ac:dyDescent="0.35">
      <c r="A15" s="1" t="s">
        <v>94</v>
      </c>
      <c r="B15" s="27">
        <f t="shared" ref="B15:F15" si="9">SUM(B16:B23)</f>
        <v>5076.614626105993</v>
      </c>
      <c r="C15" s="27">
        <f t="shared" si="9"/>
        <v>5743.8632338430007</v>
      </c>
      <c r="D15" s="27">
        <f t="shared" si="9"/>
        <v>3465.067000925003</v>
      </c>
      <c r="E15" s="27">
        <f t="shared" si="9"/>
        <v>803.39593457399997</v>
      </c>
      <c r="F15" s="27">
        <f t="shared" si="9"/>
        <v>3710.5700168530002</v>
      </c>
      <c r="G15" s="27">
        <f t="shared" ref="G15" si="10">SUM(G16:G23)</f>
        <v>18799.510812300992</v>
      </c>
      <c r="I15" s="28">
        <f t="shared" si="4"/>
        <v>0.19893791600304661</v>
      </c>
      <c r="J15" s="28">
        <f t="shared" si="5"/>
        <v>0.23261571303462256</v>
      </c>
      <c r="K15" s="28">
        <f t="shared" si="6"/>
        <v>0.44072501387510815</v>
      </c>
      <c r="L15" s="28">
        <f t="shared" si="7"/>
        <v>0.20574603716517145</v>
      </c>
      <c r="M15" s="28">
        <f t="shared" si="3"/>
        <v>0.30691775447911168</v>
      </c>
      <c r="N15" s="28">
        <f t="shared" si="3"/>
        <v>0.25381470800442102</v>
      </c>
    </row>
    <row r="16" spans="1:14" x14ac:dyDescent="0.35">
      <c r="A16" s="29" t="s">
        <v>95</v>
      </c>
      <c r="B16" s="30">
        <v>1340.1153748370043</v>
      </c>
      <c r="C16" s="30">
        <v>1993.084851225</v>
      </c>
      <c r="D16" s="30">
        <v>994.34939902199881</v>
      </c>
      <c r="E16" s="30">
        <v>327.79968113000001</v>
      </c>
      <c r="F16" s="30">
        <v>1456.437676194</v>
      </c>
      <c r="G16" s="30">
        <f t="shared" ref="G16:G23" si="11">SUM(B16:F16)</f>
        <v>6111.7869824080035</v>
      </c>
      <c r="I16" s="70">
        <f t="shared" si="4"/>
        <v>5.2515264503780169E-2</v>
      </c>
      <c r="J16" s="70">
        <f t="shared" si="5"/>
        <v>8.0716207007598878E-2</v>
      </c>
      <c r="K16" s="70">
        <f t="shared" si="6"/>
        <v>0.12647220171029555</v>
      </c>
      <c r="L16" s="70">
        <f t="shared" si="7"/>
        <v>8.3948004307821372E-2</v>
      </c>
      <c r="M16" s="70">
        <f t="shared" si="3"/>
        <v>0.12046843991246181</v>
      </c>
      <c r="N16" s="70">
        <f t="shared" si="3"/>
        <v>8.2516052881018556E-2</v>
      </c>
    </row>
    <row r="17" spans="1:14" x14ac:dyDescent="0.35">
      <c r="A17" s="29" t="s">
        <v>96</v>
      </c>
      <c r="B17" s="30">
        <v>1722.0788334139988</v>
      </c>
      <c r="C17" s="30">
        <v>1824.6329625840001</v>
      </c>
      <c r="D17" s="30">
        <v>1043.3833594690018</v>
      </c>
      <c r="E17" s="30">
        <v>166.86155780300001</v>
      </c>
      <c r="F17" s="30">
        <v>78.434154534000001</v>
      </c>
      <c r="G17" s="30">
        <f t="shared" si="11"/>
        <v>4835.3908678040016</v>
      </c>
      <c r="I17" s="70">
        <f t="shared" si="4"/>
        <v>6.7483313102125131E-2</v>
      </c>
      <c r="J17" s="70">
        <f t="shared" si="5"/>
        <v>7.3894220725373605E-2</v>
      </c>
      <c r="K17" s="70">
        <f t="shared" si="6"/>
        <v>0.13270887560219663</v>
      </c>
      <c r="L17" s="70">
        <f t="shared" si="7"/>
        <v>4.2732484439790552E-2</v>
      </c>
      <c r="M17" s="70">
        <f t="shared" si="3"/>
        <v>6.4876378763119294E-3</v>
      </c>
      <c r="N17" s="70">
        <f t="shared" si="3"/>
        <v>6.5283258349247461E-2</v>
      </c>
    </row>
    <row r="18" spans="1:14" x14ac:dyDescent="0.35">
      <c r="A18" s="29" t="s">
        <v>97</v>
      </c>
      <c r="B18" s="30">
        <v>594.57963860799634</v>
      </c>
      <c r="C18" s="30">
        <v>793.27629168200008</v>
      </c>
      <c r="D18" s="30">
        <v>652.67031197799929</v>
      </c>
      <c r="E18" s="30">
        <v>176.96129171699999</v>
      </c>
      <c r="F18" s="30">
        <v>1690</v>
      </c>
      <c r="G18" s="30">
        <f t="shared" si="11"/>
        <v>3907.4875339849959</v>
      </c>
      <c r="I18" s="70">
        <f t="shared" si="4"/>
        <v>2.3299864755195968E-2</v>
      </c>
      <c r="J18" s="70">
        <f t="shared" si="5"/>
        <v>3.2126205431881188E-2</v>
      </c>
      <c r="K18" s="70">
        <f t="shared" si="6"/>
        <v>8.3013728803970302E-2</v>
      </c>
      <c r="L18" s="70">
        <f t="shared" si="7"/>
        <v>4.5318980263085985E-2</v>
      </c>
      <c r="M18" s="70">
        <f t="shared" si="3"/>
        <v>0.13978741883696072</v>
      </c>
      <c r="N18" s="70">
        <f t="shared" si="3"/>
        <v>5.2755511426412847E-2</v>
      </c>
    </row>
    <row r="19" spans="1:14" x14ac:dyDescent="0.35">
      <c r="A19" s="29" t="s">
        <v>98</v>
      </c>
      <c r="B19" s="30">
        <v>1408.3658425489937</v>
      </c>
      <c r="C19" s="30">
        <v>1119.668330429</v>
      </c>
      <c r="D19" s="30">
        <v>766.27678054200305</v>
      </c>
      <c r="E19" s="30">
        <v>97.660291027999904</v>
      </c>
      <c r="F19" s="30">
        <v>38.915816325000002</v>
      </c>
      <c r="G19" s="30">
        <f t="shared" si="11"/>
        <v>3430.8870608729967</v>
      </c>
      <c r="I19" s="70">
        <f t="shared" si="4"/>
        <v>5.5189803899194367E-2</v>
      </c>
      <c r="J19" s="70">
        <f t="shared" si="5"/>
        <v>4.5344472255264404E-2</v>
      </c>
      <c r="K19" s="70">
        <f t="shared" si="6"/>
        <v>9.7463438555847118E-2</v>
      </c>
      <c r="L19" s="70">
        <f t="shared" si="7"/>
        <v>2.5010355420908046E-2</v>
      </c>
      <c r="M19" s="70">
        <f t="shared" si="3"/>
        <v>3.2189003053284078E-3</v>
      </c>
      <c r="N19" s="70">
        <f t="shared" si="3"/>
        <v>4.6320864741960906E-2</v>
      </c>
    </row>
    <row r="20" spans="1:14" x14ac:dyDescent="0.35">
      <c r="A20" s="29" t="s">
        <v>99</v>
      </c>
      <c r="B20" s="30">
        <v>6.2120113689999981</v>
      </c>
      <c r="C20" s="30">
        <v>0</v>
      </c>
      <c r="D20" s="30">
        <v>1.015199602999999</v>
      </c>
      <c r="E20" s="30">
        <v>31.906652063999999</v>
      </c>
      <c r="F20" s="30">
        <v>428.39155349999999</v>
      </c>
      <c r="G20" s="30">
        <f t="shared" si="11"/>
        <v>467.52541653599997</v>
      </c>
      <c r="I20" s="70">
        <f t="shared" si="4"/>
        <v>2.4343084652931666E-4</v>
      </c>
      <c r="J20" s="70">
        <f t="shared" si="5"/>
        <v>0</v>
      </c>
      <c r="K20" s="70">
        <f t="shared" si="6"/>
        <v>1.2912415806064893E-4</v>
      </c>
      <c r="L20" s="70">
        <f t="shared" si="7"/>
        <v>8.1711481709909918E-3</v>
      </c>
      <c r="M20" s="70">
        <f t="shared" si="3"/>
        <v>3.5434171310840694E-2</v>
      </c>
      <c r="N20" s="70">
        <f t="shared" si="3"/>
        <v>6.3121231327511332E-3</v>
      </c>
    </row>
    <row r="21" spans="1:14" x14ac:dyDescent="0.35">
      <c r="A21" s="29" t="s">
        <v>100</v>
      </c>
      <c r="B21" s="30">
        <v>5.2629253289999962</v>
      </c>
      <c r="C21" s="30">
        <v>13.200797923</v>
      </c>
      <c r="D21" s="30">
        <v>7.3719503109999929</v>
      </c>
      <c r="E21" s="30">
        <v>2.0797134549999998</v>
      </c>
      <c r="F21" s="30">
        <v>18.390816300000001</v>
      </c>
      <c r="G21" s="30">
        <f t="shared" si="11"/>
        <v>46.306203317999987</v>
      </c>
      <c r="I21" s="70">
        <f t="shared" si="4"/>
        <v>2.0623889622167429E-4</v>
      </c>
      <c r="J21" s="70">
        <f t="shared" si="5"/>
        <v>5.3460761450444775E-4</v>
      </c>
      <c r="K21" s="70">
        <f t="shared" si="6"/>
        <v>9.3764504473788101E-4</v>
      </c>
      <c r="L21" s="70">
        <f t="shared" si="7"/>
        <v>5.3260513700785267E-4</v>
      </c>
      <c r="M21" s="70">
        <f t="shared" ref="M21:N44" si="12">F21/F$3</f>
        <v>1.5211862372081092E-3</v>
      </c>
      <c r="N21" s="70">
        <f t="shared" si="12"/>
        <v>6.2518623975370182E-4</v>
      </c>
    </row>
    <row r="22" spans="1:14" x14ac:dyDescent="0.35">
      <c r="A22" s="29" t="s">
        <v>101</v>
      </c>
      <c r="B22" s="30">
        <v>0</v>
      </c>
      <c r="C22" s="30">
        <v>0</v>
      </c>
      <c r="D22" s="30">
        <v>0</v>
      </c>
      <c r="E22" s="30">
        <v>0.12674737699999999</v>
      </c>
      <c r="F22" s="30">
        <v>0</v>
      </c>
      <c r="G22" s="30">
        <f t="shared" si="11"/>
        <v>0.12674737699999999</v>
      </c>
      <c r="I22" s="70">
        <f t="shared" si="4"/>
        <v>0</v>
      </c>
      <c r="J22" s="70">
        <f t="shared" si="5"/>
        <v>0</v>
      </c>
      <c r="K22" s="70">
        <f t="shared" si="6"/>
        <v>0</v>
      </c>
      <c r="L22" s="70">
        <f t="shared" si="7"/>
        <v>3.245942556662016E-5</v>
      </c>
      <c r="M22" s="70">
        <f t="shared" si="12"/>
        <v>0</v>
      </c>
      <c r="N22" s="70">
        <f t="shared" si="12"/>
        <v>1.7112332764813964E-6</v>
      </c>
    </row>
    <row r="23" spans="1:14" x14ac:dyDescent="0.35">
      <c r="A23" s="29" t="s">
        <v>102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f t="shared" si="11"/>
        <v>0</v>
      </c>
      <c r="I23" s="70">
        <f t="shared" si="4"/>
        <v>0</v>
      </c>
      <c r="J23" s="70">
        <f t="shared" si="5"/>
        <v>0</v>
      </c>
      <c r="K23" s="70">
        <f t="shared" si="6"/>
        <v>0</v>
      </c>
      <c r="L23" s="70">
        <f t="shared" si="7"/>
        <v>0</v>
      </c>
      <c r="M23" s="70">
        <f t="shared" si="12"/>
        <v>0</v>
      </c>
      <c r="N23" s="70">
        <f t="shared" si="12"/>
        <v>0</v>
      </c>
    </row>
    <row r="24" spans="1:14" x14ac:dyDescent="0.35">
      <c r="A24" s="1" t="s">
        <v>103</v>
      </c>
      <c r="B24" s="27">
        <f t="shared" ref="B24:F24" si="13">SUM(B25:B30)</f>
        <v>9470.8819727449609</v>
      </c>
      <c r="C24" s="27">
        <f t="shared" si="13"/>
        <v>8380.5189388789986</v>
      </c>
      <c r="D24" s="27">
        <f t="shared" si="13"/>
        <v>1824.5507013529777</v>
      </c>
      <c r="E24" s="27">
        <f t="shared" si="13"/>
        <v>1703.7140013070007</v>
      </c>
      <c r="F24" s="27">
        <f t="shared" si="13"/>
        <v>894.25969524200002</v>
      </c>
      <c r="G24" s="27">
        <f t="shared" ref="G24" si="14">SUM(G25:G30)</f>
        <v>22273.925309525941</v>
      </c>
      <c r="I24" s="28">
        <f t="shared" si="4"/>
        <v>0.37113660601295512</v>
      </c>
      <c r="J24" s="28">
        <f t="shared" si="5"/>
        <v>0.33939533536964112</v>
      </c>
      <c r="K24" s="28">
        <f t="shared" si="6"/>
        <v>0.23206625815748078</v>
      </c>
      <c r="L24" s="28">
        <f t="shared" si="7"/>
        <v>0.43631339062924512</v>
      </c>
      <c r="M24" s="28">
        <f t="shared" si="12"/>
        <v>7.3968197969116162E-2</v>
      </c>
      <c r="N24" s="28">
        <f t="shared" si="12"/>
        <v>0.30072324248194882</v>
      </c>
    </row>
    <row r="25" spans="1:14" x14ac:dyDescent="0.35">
      <c r="A25" s="29" t="s">
        <v>104</v>
      </c>
      <c r="B25" s="30">
        <v>5017.6724042159804</v>
      </c>
      <c r="C25" s="30">
        <v>2668.0176757429999</v>
      </c>
      <c r="D25" s="30">
        <v>1057.0891568309803</v>
      </c>
      <c r="E25" s="30">
        <v>1250.371870053001</v>
      </c>
      <c r="F25" s="30">
        <v>222.350072875</v>
      </c>
      <c r="G25" s="30">
        <f t="shared" ref="G25:G44" si="15">SUM(B25:F25)</f>
        <v>10215.501179717961</v>
      </c>
      <c r="I25" s="70">
        <f t="shared" si="4"/>
        <v>0.19662813997098594</v>
      </c>
      <c r="J25" s="70">
        <f t="shared" si="5"/>
        <v>0.10804972346402808</v>
      </c>
      <c r="K25" s="70">
        <f t="shared" si="6"/>
        <v>0.13445212839670678</v>
      </c>
      <c r="L25" s="70">
        <f t="shared" si="7"/>
        <v>0.32021453703598968</v>
      </c>
      <c r="M25" s="70">
        <f t="shared" si="12"/>
        <v>1.8391563766512641E-2</v>
      </c>
      <c r="N25" s="70">
        <f t="shared" si="12"/>
        <v>0.13792084671439267</v>
      </c>
    </row>
    <row r="26" spans="1:14" x14ac:dyDescent="0.35">
      <c r="A26" s="29" t="s">
        <v>105</v>
      </c>
      <c r="B26" s="30">
        <v>2628.9108407969834</v>
      </c>
      <c r="C26" s="30">
        <v>4769.4980776499997</v>
      </c>
      <c r="D26" s="30">
        <v>301.61364722699722</v>
      </c>
      <c r="E26" s="30">
        <v>368.78413499299995</v>
      </c>
      <c r="F26" s="30">
        <v>247.52032595599999</v>
      </c>
      <c r="G26" s="30">
        <f t="shared" si="15"/>
        <v>8316.3270266229811</v>
      </c>
      <c r="I26" s="70">
        <f t="shared" si="4"/>
        <v>0.10301944948441505</v>
      </c>
      <c r="J26" s="70">
        <f t="shared" si="5"/>
        <v>0.19315574744413241</v>
      </c>
      <c r="K26" s="70">
        <f t="shared" si="6"/>
        <v>3.8362513285761825E-2</v>
      </c>
      <c r="L26" s="70">
        <f t="shared" si="7"/>
        <v>9.4443936145169188E-2</v>
      </c>
      <c r="M26" s="70">
        <f t="shared" si="12"/>
        <v>2.0473507381699653E-2</v>
      </c>
      <c r="N26" s="70">
        <f t="shared" si="12"/>
        <v>0.11227984265156693</v>
      </c>
    </row>
    <row r="27" spans="1:14" x14ac:dyDescent="0.35">
      <c r="A27" s="29" t="s">
        <v>106</v>
      </c>
      <c r="B27" s="30">
        <v>1824.2987277319976</v>
      </c>
      <c r="C27" s="30">
        <v>841.29191679499991</v>
      </c>
      <c r="D27" s="30">
        <v>465.84789729500005</v>
      </c>
      <c r="E27" s="30">
        <v>79.586641215999904</v>
      </c>
      <c r="F27" s="30">
        <v>403.440537511</v>
      </c>
      <c r="G27" s="30">
        <f t="shared" si="15"/>
        <v>3614.4657205489975</v>
      </c>
      <c r="I27" s="70">
        <f t="shared" si="4"/>
        <v>7.1489016557554158E-2</v>
      </c>
      <c r="J27" s="70">
        <f t="shared" si="5"/>
        <v>3.4070748401960005E-2</v>
      </c>
      <c r="K27" s="70">
        <f t="shared" si="6"/>
        <v>5.9251616475012148E-2</v>
      </c>
      <c r="L27" s="70">
        <f t="shared" si="7"/>
        <v>2.0381776079263978E-2</v>
      </c>
      <c r="M27" s="70">
        <f t="shared" si="12"/>
        <v>3.337036177092232E-2</v>
      </c>
      <c r="N27" s="70">
        <f t="shared" si="12"/>
        <v>4.8799384761270069E-2</v>
      </c>
    </row>
    <row r="28" spans="1:14" x14ac:dyDescent="0.35">
      <c r="A28" s="29" t="s">
        <v>107</v>
      </c>
      <c r="B28" s="30">
        <v>0</v>
      </c>
      <c r="C28" s="30">
        <v>60.384250029</v>
      </c>
      <c r="D28" s="30">
        <v>0</v>
      </c>
      <c r="E28" s="30">
        <v>3.0765329560000003</v>
      </c>
      <c r="F28" s="30">
        <v>20.948758900000001</v>
      </c>
      <c r="G28" s="30">
        <f t="shared" si="15"/>
        <v>84.40954188500001</v>
      </c>
      <c r="I28" s="70">
        <f t="shared" si="4"/>
        <v>0</v>
      </c>
      <c r="J28" s="70">
        <f t="shared" si="5"/>
        <v>2.4454491349646741E-3</v>
      </c>
      <c r="K28" s="70">
        <f t="shared" si="6"/>
        <v>0</v>
      </c>
      <c r="L28" s="70">
        <f t="shared" si="7"/>
        <v>7.8788606795812373E-4</v>
      </c>
      <c r="M28" s="70">
        <f t="shared" si="12"/>
        <v>1.7327650499815437E-3</v>
      </c>
      <c r="N28" s="70">
        <f t="shared" si="12"/>
        <v>1.1396245062030928E-3</v>
      </c>
    </row>
    <row r="29" spans="1:14" x14ac:dyDescent="0.35">
      <c r="A29" s="29" t="s">
        <v>108</v>
      </c>
      <c r="B29" s="30">
        <v>0</v>
      </c>
      <c r="C29" s="30">
        <v>41.327018662</v>
      </c>
      <c r="D29" s="30">
        <v>0</v>
      </c>
      <c r="E29" s="30">
        <v>1.894822089</v>
      </c>
      <c r="F29" s="30">
        <v>0</v>
      </c>
      <c r="G29" s="30">
        <f t="shared" si="15"/>
        <v>43.221840751000002</v>
      </c>
      <c r="I29" s="70">
        <f t="shared" si="4"/>
        <v>0</v>
      </c>
      <c r="J29" s="70">
        <f t="shared" si="5"/>
        <v>1.6736669245559978E-3</v>
      </c>
      <c r="K29" s="70">
        <f t="shared" si="6"/>
        <v>0</v>
      </c>
      <c r="L29" s="70">
        <f t="shared" si="7"/>
        <v>4.8525530086420039E-4</v>
      </c>
      <c r="M29" s="70">
        <f t="shared" si="12"/>
        <v>0</v>
      </c>
      <c r="N29" s="70">
        <f t="shared" si="12"/>
        <v>5.8354384851601999E-4</v>
      </c>
    </row>
    <row r="30" spans="1:14" x14ac:dyDescent="0.35">
      <c r="A30" s="29" t="s">
        <v>109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f t="shared" si="15"/>
        <v>0</v>
      </c>
      <c r="I30" s="70">
        <f t="shared" si="4"/>
        <v>0</v>
      </c>
      <c r="J30" s="70">
        <f t="shared" si="5"/>
        <v>0</v>
      </c>
      <c r="K30" s="70">
        <f t="shared" si="6"/>
        <v>0</v>
      </c>
      <c r="L30" s="70">
        <f t="shared" si="7"/>
        <v>0</v>
      </c>
      <c r="M30" s="70">
        <f t="shared" si="12"/>
        <v>0</v>
      </c>
      <c r="N30" s="70">
        <f t="shared" si="12"/>
        <v>0</v>
      </c>
    </row>
    <row r="31" spans="1:14" x14ac:dyDescent="0.35">
      <c r="A31" s="1" t="s">
        <v>110</v>
      </c>
      <c r="B31" s="27">
        <f t="shared" ref="B31:F31" si="16">SUM(B32:B44)</f>
        <v>862.37413152599993</v>
      </c>
      <c r="C31" s="27">
        <f t="shared" si="16"/>
        <v>4194.8813787830004</v>
      </c>
      <c r="D31" s="27">
        <f t="shared" si="16"/>
        <v>172.04182188499999</v>
      </c>
      <c r="E31" s="27">
        <f t="shared" si="16"/>
        <v>472.77919430499998</v>
      </c>
      <c r="F31" s="27">
        <f t="shared" si="16"/>
        <v>5409.8702764750005</v>
      </c>
      <c r="G31" s="27">
        <f t="shared" ref="G31" si="17">SUM(G32:G44)</f>
        <v>11111.946802973998</v>
      </c>
      <c r="I31" s="28">
        <f t="shared" si="4"/>
        <v>3.379396018332665E-2</v>
      </c>
      <c r="J31" s="28">
        <f t="shared" si="5"/>
        <v>0.16988484636470019</v>
      </c>
      <c r="K31" s="28">
        <f t="shared" si="6"/>
        <v>2.1882155328345584E-2</v>
      </c>
      <c r="L31" s="28">
        <f t="shared" si="7"/>
        <v>0.12107659685130841</v>
      </c>
      <c r="M31" s="28">
        <f t="shared" si="12"/>
        <v>0.4474744391664115</v>
      </c>
      <c r="N31" s="28">
        <f t="shared" si="12"/>
        <v>0.15002387888263893</v>
      </c>
    </row>
    <row r="32" spans="1:14" x14ac:dyDescent="0.35">
      <c r="A32" s="29" t="s">
        <v>111</v>
      </c>
      <c r="B32" s="30">
        <v>587.72884308699986</v>
      </c>
      <c r="C32" s="30">
        <v>1961.3170864369999</v>
      </c>
      <c r="D32" s="30">
        <v>106.612558018</v>
      </c>
      <c r="E32" s="30">
        <v>251.06833397499989</v>
      </c>
      <c r="F32" s="30">
        <v>1055.1225635390001</v>
      </c>
      <c r="G32" s="30">
        <f t="shared" si="15"/>
        <v>3961.8493850559998</v>
      </c>
      <c r="I32" s="70">
        <f t="shared" si="4"/>
        <v>2.303140179625842E-2</v>
      </c>
      <c r="J32" s="70">
        <f t="shared" si="5"/>
        <v>7.9429671977632191E-2</v>
      </c>
      <c r="K32" s="70">
        <f t="shared" si="6"/>
        <v>1.3560147927644876E-2</v>
      </c>
      <c r="L32" s="70">
        <f t="shared" si="7"/>
        <v>6.4297456023857932E-2</v>
      </c>
      <c r="M32" s="70">
        <f t="shared" si="12"/>
        <v>8.7273881487428359E-2</v>
      </c>
      <c r="N32" s="70">
        <f t="shared" si="12"/>
        <v>5.3489458043105578E-2</v>
      </c>
    </row>
    <row r="33" spans="1:14" x14ac:dyDescent="0.35">
      <c r="A33" s="29" t="s">
        <v>112</v>
      </c>
      <c r="B33" s="30">
        <v>0</v>
      </c>
      <c r="C33" s="30">
        <v>302.93434635</v>
      </c>
      <c r="D33" s="30">
        <v>5.7366600840000004</v>
      </c>
      <c r="E33" s="30">
        <v>58.051629476000002</v>
      </c>
      <c r="F33" s="30">
        <v>2857.6709844510001</v>
      </c>
      <c r="G33" s="30">
        <f t="shared" si="15"/>
        <v>3224.3936203610001</v>
      </c>
      <c r="I33" s="70">
        <f t="shared" si="4"/>
        <v>0</v>
      </c>
      <c r="J33" s="70">
        <f t="shared" si="5"/>
        <v>1.2268274175416878E-2</v>
      </c>
      <c r="K33" s="70">
        <f t="shared" si="6"/>
        <v>7.2965099792954942E-4</v>
      </c>
      <c r="L33" s="70">
        <f t="shared" si="7"/>
        <v>1.4866757723887535E-2</v>
      </c>
      <c r="M33" s="70">
        <f t="shared" si="12"/>
        <v>0.23637068094774075</v>
      </c>
      <c r="N33" s="70">
        <f t="shared" si="12"/>
        <v>4.3532969204057505E-2</v>
      </c>
    </row>
    <row r="34" spans="1:14" x14ac:dyDescent="0.35">
      <c r="A34" s="29" t="s">
        <v>113</v>
      </c>
      <c r="B34" s="30">
        <v>0.89897450000000012</v>
      </c>
      <c r="C34" s="30">
        <v>954.40850500199997</v>
      </c>
      <c r="D34" s="30">
        <v>0.1072128</v>
      </c>
      <c r="E34" s="30">
        <v>76.094144709000005</v>
      </c>
      <c r="F34" s="30">
        <v>991.62835868499997</v>
      </c>
      <c r="G34" s="30">
        <f t="shared" si="15"/>
        <v>2023.1371956959999</v>
      </c>
      <c r="I34" s="70">
        <f t="shared" si="4"/>
        <v>3.5228223282936054E-5</v>
      </c>
      <c r="J34" s="70">
        <f t="shared" si="5"/>
        <v>3.8651758560206806E-2</v>
      </c>
      <c r="K34" s="70">
        <f t="shared" si="6"/>
        <v>1.3636493249618375E-5</v>
      </c>
      <c r="L34" s="70">
        <f t="shared" si="7"/>
        <v>1.9487363641753387E-2</v>
      </c>
      <c r="M34" s="70">
        <f t="shared" si="12"/>
        <v>8.2021993317223679E-2</v>
      </c>
      <c r="N34" s="70">
        <f t="shared" si="12"/>
        <v>2.731464566846421E-2</v>
      </c>
    </row>
    <row r="35" spans="1:14" x14ac:dyDescent="0.35">
      <c r="A35" s="29" t="s">
        <v>114</v>
      </c>
      <c r="B35" s="30">
        <v>265.11708046600006</v>
      </c>
      <c r="C35" s="30">
        <v>84.689745211000002</v>
      </c>
      <c r="D35" s="30">
        <v>59.585390982999975</v>
      </c>
      <c r="E35" s="30">
        <v>15.767113265999999</v>
      </c>
      <c r="F35" s="30">
        <v>66.441935599999994</v>
      </c>
      <c r="G35" s="30">
        <f t="shared" si="15"/>
        <v>491.60126552600002</v>
      </c>
      <c r="I35" s="70">
        <f t="shared" si="4"/>
        <v>1.0389175340097381E-2</v>
      </c>
      <c r="J35" s="70">
        <f t="shared" si="5"/>
        <v>3.4297762093121156E-3</v>
      </c>
      <c r="K35" s="70">
        <f t="shared" si="6"/>
        <v>7.5787199095215382E-3</v>
      </c>
      <c r="L35" s="70">
        <f t="shared" si="7"/>
        <v>4.0378858448344565E-3</v>
      </c>
      <c r="M35" s="70">
        <f t="shared" si="12"/>
        <v>5.4957080947074383E-3</v>
      </c>
      <c r="N35" s="70">
        <f t="shared" si="12"/>
        <v>6.637174387667668E-3</v>
      </c>
    </row>
    <row r="36" spans="1:14" x14ac:dyDescent="0.35">
      <c r="A36" s="29" t="s">
        <v>115</v>
      </c>
      <c r="B36" s="30">
        <v>8.6292334730000029</v>
      </c>
      <c r="C36" s="30">
        <v>613.79983549600001</v>
      </c>
      <c r="D36" s="30">
        <v>0</v>
      </c>
      <c r="E36" s="30">
        <v>44.526607456000001</v>
      </c>
      <c r="F36" s="30">
        <v>62.212084599999997</v>
      </c>
      <c r="G36" s="30">
        <f t="shared" si="15"/>
        <v>729.167761025</v>
      </c>
      <c r="I36" s="70">
        <f t="shared" si="4"/>
        <v>3.3815482368791308E-4</v>
      </c>
      <c r="J36" s="70">
        <f t="shared" si="5"/>
        <v>2.4857744793290934E-2</v>
      </c>
      <c r="K36" s="70">
        <f t="shared" si="6"/>
        <v>0</v>
      </c>
      <c r="L36" s="70">
        <f t="shared" si="7"/>
        <v>1.1403061228258368E-2</v>
      </c>
      <c r="M36" s="70">
        <f t="shared" si="12"/>
        <v>5.1458382998228608E-3</v>
      </c>
      <c r="N36" s="70">
        <f t="shared" si="12"/>
        <v>9.8445913938196503E-3</v>
      </c>
    </row>
    <row r="37" spans="1:14" x14ac:dyDescent="0.35">
      <c r="A37" s="29" t="s">
        <v>116</v>
      </c>
      <c r="B37" s="30">
        <v>0</v>
      </c>
      <c r="C37" s="30">
        <v>106.953022522</v>
      </c>
      <c r="D37" s="30">
        <v>0</v>
      </c>
      <c r="E37" s="30">
        <v>21.116575878999999</v>
      </c>
      <c r="F37" s="30">
        <v>326.38162899999998</v>
      </c>
      <c r="G37" s="30">
        <f t="shared" si="15"/>
        <v>454.45122740099998</v>
      </c>
      <c r="I37" s="70">
        <f t="shared" si="4"/>
        <v>0</v>
      </c>
      <c r="J37" s="70">
        <f t="shared" si="5"/>
        <v>4.3313972812889408E-3</v>
      </c>
      <c r="K37" s="70">
        <f t="shared" si="6"/>
        <v>0</v>
      </c>
      <c r="L37" s="70">
        <f t="shared" si="7"/>
        <v>5.4078588385011494E-3</v>
      </c>
      <c r="M37" s="70">
        <f t="shared" si="12"/>
        <v>2.6996476611664214E-2</v>
      </c>
      <c r="N37" s="70">
        <f t="shared" si="12"/>
        <v>6.1356067578929498E-3</v>
      </c>
    </row>
    <row r="38" spans="1:14" x14ac:dyDescent="0.35">
      <c r="A38" s="29" t="s">
        <v>117</v>
      </c>
      <c r="B38" s="30">
        <v>0</v>
      </c>
      <c r="C38" s="30">
        <v>170.77883776500002</v>
      </c>
      <c r="D38" s="30">
        <v>0</v>
      </c>
      <c r="E38" s="30">
        <v>1.9123568340000001</v>
      </c>
      <c r="F38" s="30">
        <v>33.620355699999998</v>
      </c>
      <c r="G38" s="30">
        <f t="shared" si="15"/>
        <v>206.31155029900003</v>
      </c>
      <c r="I38" s="70">
        <f t="shared" si="4"/>
        <v>0</v>
      </c>
      <c r="J38" s="70">
        <f t="shared" si="5"/>
        <v>6.9162233675523219E-3</v>
      </c>
      <c r="K38" s="70">
        <f t="shared" si="6"/>
        <v>0</v>
      </c>
      <c r="L38" s="70">
        <f t="shared" si="7"/>
        <v>4.8974586913968566E-4</v>
      </c>
      <c r="M38" s="70">
        <f t="shared" si="12"/>
        <v>2.7808891974458578E-3</v>
      </c>
      <c r="N38" s="70">
        <f t="shared" si="12"/>
        <v>2.7854398138283704E-3</v>
      </c>
    </row>
    <row r="39" spans="1:14" x14ac:dyDescent="0.35">
      <c r="A39" s="29" t="s">
        <v>118</v>
      </c>
      <c r="B39" s="30">
        <v>0</v>
      </c>
      <c r="C39" s="30">
        <v>0</v>
      </c>
      <c r="D39" s="30">
        <v>0</v>
      </c>
      <c r="E39" s="30">
        <v>1.405527226</v>
      </c>
      <c r="F39" s="30">
        <v>0</v>
      </c>
      <c r="G39" s="30">
        <f t="shared" si="15"/>
        <v>1.405527226</v>
      </c>
      <c r="I39" s="70">
        <f t="shared" si="4"/>
        <v>0</v>
      </c>
      <c r="J39" s="70">
        <f t="shared" si="5"/>
        <v>0</v>
      </c>
      <c r="K39" s="70">
        <f t="shared" si="6"/>
        <v>0</v>
      </c>
      <c r="L39" s="70">
        <f t="shared" si="7"/>
        <v>3.5994911653442044E-4</v>
      </c>
      <c r="M39" s="70">
        <f t="shared" si="12"/>
        <v>0</v>
      </c>
      <c r="N39" s="70">
        <f t="shared" si="12"/>
        <v>1.8976210924915537E-5</v>
      </c>
    </row>
    <row r="40" spans="1:14" x14ac:dyDescent="0.35">
      <c r="A40" s="29" t="s">
        <v>119</v>
      </c>
      <c r="B40" s="30">
        <v>0</v>
      </c>
      <c r="C40" s="30">
        <v>0</v>
      </c>
      <c r="D40" s="30">
        <v>0</v>
      </c>
      <c r="E40" s="30">
        <v>0.89395703500000001</v>
      </c>
      <c r="F40" s="30">
        <v>0</v>
      </c>
      <c r="G40" s="30">
        <f t="shared" si="15"/>
        <v>0.89395703500000001</v>
      </c>
      <c r="I40" s="70">
        <f t="shared" si="4"/>
        <v>0</v>
      </c>
      <c r="J40" s="70">
        <f t="shared" si="5"/>
        <v>0</v>
      </c>
      <c r="K40" s="70">
        <f t="shared" si="6"/>
        <v>0</v>
      </c>
      <c r="L40" s="70">
        <f t="shared" si="7"/>
        <v>2.2893832222925574E-4</v>
      </c>
      <c r="M40" s="70">
        <f t="shared" si="12"/>
        <v>0</v>
      </c>
      <c r="N40" s="70">
        <f t="shared" si="12"/>
        <v>1.2069433405605266E-5</v>
      </c>
    </row>
    <row r="41" spans="1:14" x14ac:dyDescent="0.35">
      <c r="A41" s="29" t="s">
        <v>120</v>
      </c>
      <c r="B41" s="30">
        <v>0</v>
      </c>
      <c r="C41" s="30">
        <v>0</v>
      </c>
      <c r="D41" s="30">
        <v>0</v>
      </c>
      <c r="E41" s="30">
        <v>0.67242025999999999</v>
      </c>
      <c r="F41" s="30">
        <v>0</v>
      </c>
      <c r="G41" s="30">
        <f t="shared" si="15"/>
        <v>0.67242025999999999</v>
      </c>
      <c r="I41" s="70">
        <f t="shared" si="4"/>
        <v>0</v>
      </c>
      <c r="J41" s="70">
        <f t="shared" si="5"/>
        <v>0</v>
      </c>
      <c r="K41" s="70">
        <f t="shared" si="6"/>
        <v>0</v>
      </c>
      <c r="L41" s="70">
        <f t="shared" si="7"/>
        <v>1.7220376386138057E-4</v>
      </c>
      <c r="M41" s="70">
        <f t="shared" si="12"/>
        <v>0</v>
      </c>
      <c r="N41" s="70">
        <f t="shared" si="12"/>
        <v>9.0784357982593401E-6</v>
      </c>
    </row>
    <row r="42" spans="1:14" x14ac:dyDescent="0.35">
      <c r="A42" s="29" t="s">
        <v>121</v>
      </c>
      <c r="B42" s="30">
        <v>0</v>
      </c>
      <c r="C42" s="30">
        <v>0</v>
      </c>
      <c r="D42" s="30">
        <v>0</v>
      </c>
      <c r="E42" s="30">
        <v>0.51895595399999994</v>
      </c>
      <c r="F42" s="30">
        <v>16.792364899999999</v>
      </c>
      <c r="G42" s="30">
        <f t="shared" si="15"/>
        <v>17.311320853999998</v>
      </c>
      <c r="I42" s="70">
        <f t="shared" si="4"/>
        <v>0</v>
      </c>
      <c r="J42" s="70">
        <f t="shared" si="5"/>
        <v>0</v>
      </c>
      <c r="K42" s="70">
        <f t="shared" si="6"/>
        <v>0</v>
      </c>
      <c r="L42" s="70">
        <f t="shared" si="7"/>
        <v>1.329022545469904E-4</v>
      </c>
      <c r="M42" s="70">
        <f t="shared" si="12"/>
        <v>1.3889712103783301E-3</v>
      </c>
      <c r="N42" s="70">
        <f t="shared" si="12"/>
        <v>2.3372245648295464E-4</v>
      </c>
    </row>
    <row r="43" spans="1:14" x14ac:dyDescent="0.35">
      <c r="A43" s="29" t="s">
        <v>122</v>
      </c>
      <c r="B43" s="30">
        <v>0</v>
      </c>
      <c r="C43" s="30">
        <v>0</v>
      </c>
      <c r="D43" s="30">
        <v>0</v>
      </c>
      <c r="E43" s="30">
        <v>0.25548265799999997</v>
      </c>
      <c r="F43" s="30">
        <v>0</v>
      </c>
      <c r="G43" s="30">
        <f t="shared" si="15"/>
        <v>0.25548265799999997</v>
      </c>
      <c r="I43" s="70">
        <f t="shared" si="4"/>
        <v>0</v>
      </c>
      <c r="J43" s="70">
        <f t="shared" si="5"/>
        <v>0</v>
      </c>
      <c r="K43" s="70">
        <f t="shared" si="6"/>
        <v>0</v>
      </c>
      <c r="L43" s="70">
        <f t="shared" si="7"/>
        <v>6.542794428726738E-5</v>
      </c>
      <c r="M43" s="70">
        <f t="shared" si="12"/>
        <v>0</v>
      </c>
      <c r="N43" s="70">
        <f t="shared" si="12"/>
        <v>3.4493055105472994E-6</v>
      </c>
    </row>
    <row r="44" spans="1:14" x14ac:dyDescent="0.35">
      <c r="A44" s="29" t="s">
        <v>123</v>
      </c>
      <c r="B44" s="30">
        <v>0</v>
      </c>
      <c r="C44" s="30">
        <v>0</v>
      </c>
      <c r="D44" s="30">
        <v>0</v>
      </c>
      <c r="E44" s="30">
        <v>0.496089577</v>
      </c>
      <c r="F44" s="30">
        <v>0</v>
      </c>
      <c r="G44" s="30">
        <f t="shared" si="15"/>
        <v>0.496089577</v>
      </c>
      <c r="I44" s="70">
        <f t="shared" si="4"/>
        <v>0</v>
      </c>
      <c r="J44" s="70">
        <f t="shared" si="5"/>
        <v>0</v>
      </c>
      <c r="K44" s="70">
        <f t="shared" si="6"/>
        <v>0</v>
      </c>
      <c r="L44" s="70">
        <f t="shared" si="7"/>
        <v>1.2704627961656028E-4</v>
      </c>
      <c r="M44" s="70">
        <f t="shared" si="12"/>
        <v>0</v>
      </c>
      <c r="N44" s="70">
        <f t="shared" si="12"/>
        <v>6.6977716807345057E-6</v>
      </c>
    </row>
    <row r="48" spans="1:14" x14ac:dyDescent="0.35">
      <c r="B48" s="123"/>
      <c r="C48" s="123"/>
      <c r="D48" s="123"/>
      <c r="E48" s="123"/>
      <c r="F48" s="123"/>
    </row>
  </sheetData>
  <pageMargins left="0.7" right="0.7" top="0.75" bottom="0.75" header="0.3" footer="0.3"/>
  <pageSetup paperSize="9" scale="72" fitToWidth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PnL-Consol</vt:lpstr>
      <vt:lpstr>Loan growth</vt:lpstr>
      <vt:lpstr>Asset Quality</vt:lpstr>
      <vt:lpstr>Balance Sheet</vt:lpstr>
      <vt:lpstr>Capital Position</vt:lpstr>
      <vt:lpstr>Biz update</vt:lpstr>
      <vt:lpstr>Geo presence</vt:lpstr>
      <vt:lpstr>'Asset Quality'!Print_Area</vt:lpstr>
      <vt:lpstr>'Balance Sheet'!Print_Area</vt:lpstr>
      <vt:lpstr>'Biz update'!Print_Area</vt:lpstr>
      <vt:lpstr>'Capital Position'!Print_Area</vt:lpstr>
      <vt:lpstr>'Geo presence'!Print_Area</vt:lpstr>
      <vt:lpstr>'Loan growth'!Print_Area</vt:lpstr>
      <vt:lpstr>'PnL-Consol'!Print_Area</vt:lpstr>
      <vt:lpstr>'Asset Quality'!Print_Titles</vt:lpstr>
      <vt:lpstr>'Geo presence'!Print_Titles</vt:lpstr>
      <vt:lpstr>'Loan growth'!Print_Titles</vt:lpstr>
      <vt:lpstr>'PnL-Consol'!Print_Titles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2024-02-29T10:47:34Z</dcterms:modified>
</cp:coreProperties>
</file>